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U LIEU LAM VIEC\THAO\VAN BAN\CHUYEN XEP LUONG\NAM 2023\"/>
    </mc:Choice>
  </mc:AlternateContent>
  <bookViews>
    <workbookView xWindow="0" yWindow="0" windowWidth="13815" windowHeight="6165" firstSheet="6" activeTab="12"/>
  </bookViews>
  <sheets>
    <sheet name="4a" sheetId="1" r:id="rId1"/>
    <sheet name="2c" sheetId="7" state="hidden" r:id="rId2"/>
    <sheet name="2đ" sheetId="9" state="hidden" r:id="rId3"/>
    <sheet name="2e" sheetId="10" state="hidden" r:id="rId4"/>
    <sheet name="2h" sheetId="16" state="hidden" r:id="rId5"/>
    <sheet name="2i" sheetId="17" state="hidden" r:id="rId6"/>
    <sheet name="BANG CHI TIÊT  LUONG CB CT" sheetId="23" r:id="rId7"/>
    <sheet name="BAN CHUYEN TRACH XA" sheetId="25" r:id="rId8"/>
    <sheet name="DS HĐND XÃ" sheetId="26" r:id="rId9"/>
    <sheet name="pc kiem nhie cac ban" sheetId="28" r:id="rId10"/>
    <sheet name="PCCUy" sheetId="27" r:id="rId11"/>
    <sheet name="trưc 12.24" sheetId="29" r:id="rId12"/>
    <sheet name="DOI CONG TAC XHTN" sheetId="30" r:id="rId13"/>
    <sheet name="2m" sheetId="14" state="hidden" r:id="rId14"/>
    <sheet name="2n" sheetId="15" state="hidden" r:id="rId15"/>
  </sheets>
  <definedNames>
    <definedName name="_xlnm.Print_Area" localSheetId="1">'2c'!$A$3:$V$25</definedName>
    <definedName name="_xlnm.Print_Area" localSheetId="2">'2đ'!$A$1:$J$25</definedName>
  </definedNames>
  <calcPr calcId="162913"/>
</workbook>
</file>

<file path=xl/calcChain.xml><?xml version="1.0" encoding="utf-8"?>
<calcChain xmlns="http://schemas.openxmlformats.org/spreadsheetml/2006/main">
  <c r="C22" i="1" l="1"/>
  <c r="C21" i="1"/>
  <c r="F8" i="30"/>
  <c r="F9" i="30"/>
  <c r="F10" i="30"/>
  <c r="F11" i="30"/>
  <c r="F12" i="30"/>
  <c r="F13" i="30"/>
  <c r="E8" i="30"/>
  <c r="E9" i="30"/>
  <c r="E10" i="30"/>
  <c r="E11" i="30"/>
  <c r="E12" i="30"/>
  <c r="E13" i="30"/>
  <c r="E7" i="30"/>
  <c r="G12" i="30"/>
  <c r="H12" i="30" s="1"/>
  <c r="G22" i="27"/>
  <c r="D17" i="27"/>
  <c r="E17" i="27"/>
  <c r="F17" i="27" s="1"/>
  <c r="G17" i="27" s="1"/>
  <c r="D18" i="27"/>
  <c r="E18" i="27"/>
  <c r="F18" i="27" s="1"/>
  <c r="G18" i="27" s="1"/>
  <c r="D19" i="27"/>
  <c r="E19" i="27"/>
  <c r="F19" i="27" s="1"/>
  <c r="G19" i="27" s="1"/>
  <c r="I12" i="28"/>
  <c r="G9" i="28"/>
  <c r="G10" i="28"/>
  <c r="G11" i="28"/>
  <c r="G8" i="28"/>
  <c r="F9" i="28"/>
  <c r="F10" i="28"/>
  <c r="F11" i="28"/>
  <c r="F8" i="28"/>
  <c r="H24" i="26"/>
  <c r="D19" i="26"/>
  <c r="E19" i="26"/>
  <c r="F19" i="26" s="1"/>
  <c r="H19" i="26" s="1"/>
  <c r="D20" i="26"/>
  <c r="E20" i="26"/>
  <c r="F20" i="26" s="1"/>
  <c r="H20" i="26" s="1"/>
  <c r="D21" i="26"/>
  <c r="E21" i="26"/>
  <c r="F21" i="26" s="1"/>
  <c r="H21" i="26" s="1"/>
  <c r="D22" i="26"/>
  <c r="E22" i="26"/>
  <c r="F22" i="26"/>
  <c r="H22" i="26"/>
  <c r="D23" i="26"/>
  <c r="E23" i="26"/>
  <c r="F23" i="26" s="1"/>
  <c r="H23" i="26" s="1"/>
  <c r="J42" i="25"/>
  <c r="K42" i="25"/>
  <c r="L42" i="25"/>
  <c r="M42" i="25"/>
  <c r="M37" i="25"/>
  <c r="J21" i="25"/>
  <c r="M21" i="25"/>
  <c r="J8" i="25"/>
  <c r="M8" i="25"/>
  <c r="M7" i="25" s="1"/>
  <c r="I45" i="25"/>
  <c r="H45" i="25" s="1"/>
  <c r="N45" i="25" s="1"/>
  <c r="I40" i="25"/>
  <c r="J40" i="25"/>
  <c r="K40" i="25"/>
  <c r="L40" i="25"/>
  <c r="I41" i="25"/>
  <c r="J41" i="25"/>
  <c r="K41" i="25"/>
  <c r="L41" i="25"/>
  <c r="I25" i="25"/>
  <c r="K25" i="25"/>
  <c r="L25" i="25"/>
  <c r="I26" i="25"/>
  <c r="K26" i="25"/>
  <c r="L26" i="25"/>
  <c r="I27" i="25"/>
  <c r="K27" i="25"/>
  <c r="L27" i="25"/>
  <c r="I28" i="25"/>
  <c r="K28" i="25"/>
  <c r="L28" i="25"/>
  <c r="I29" i="25"/>
  <c r="K29" i="25"/>
  <c r="L29" i="25"/>
  <c r="I30" i="25"/>
  <c r="K30" i="25"/>
  <c r="L30" i="25"/>
  <c r="I31" i="25"/>
  <c r="K31" i="25"/>
  <c r="L31" i="25"/>
  <c r="I32" i="25"/>
  <c r="K32" i="25"/>
  <c r="L32" i="25"/>
  <c r="I33" i="25"/>
  <c r="K33" i="25"/>
  <c r="L33" i="25"/>
  <c r="I34" i="25"/>
  <c r="K34" i="25"/>
  <c r="L34" i="25"/>
  <c r="I35" i="25"/>
  <c r="K35" i="25"/>
  <c r="L35" i="25"/>
  <c r="I36" i="25"/>
  <c r="K36" i="25"/>
  <c r="L36" i="25"/>
  <c r="H25" i="25" l="1"/>
  <c r="N25" i="25" s="1"/>
  <c r="H36" i="25"/>
  <c r="N36" i="25" s="1"/>
  <c r="H28" i="25"/>
  <c r="N28" i="25" s="1"/>
  <c r="H29" i="25"/>
  <c r="N29" i="25" s="1"/>
  <c r="H32" i="25"/>
  <c r="N32" i="25" s="1"/>
  <c r="H34" i="25"/>
  <c r="N34" i="25" s="1"/>
  <c r="H26" i="25"/>
  <c r="N26" i="25" s="1"/>
  <c r="H41" i="25"/>
  <c r="N41" i="25" s="1"/>
  <c r="H31" i="25"/>
  <c r="N31" i="25" s="1"/>
  <c r="H33" i="25"/>
  <c r="N33" i="25" s="1"/>
  <c r="H30" i="25"/>
  <c r="N30" i="25" s="1"/>
  <c r="H27" i="25"/>
  <c r="N27" i="25" s="1"/>
  <c r="H35" i="25"/>
  <c r="N35" i="25" s="1"/>
  <c r="H40" i="25"/>
  <c r="N40" i="25" s="1"/>
  <c r="J7" i="23" l="1"/>
  <c r="J8" i="23"/>
  <c r="J9" i="23"/>
  <c r="J10" i="23"/>
  <c r="J11" i="23"/>
  <c r="J12" i="23"/>
  <c r="J13" i="23"/>
  <c r="J14" i="23"/>
  <c r="J15" i="23"/>
  <c r="J16" i="23"/>
  <c r="J17" i="23"/>
  <c r="J18" i="23"/>
  <c r="J19" i="23"/>
  <c r="J20" i="23"/>
  <c r="J21" i="23"/>
  <c r="J22" i="23"/>
  <c r="J23" i="23"/>
  <c r="I7" i="23"/>
  <c r="C7" i="1" l="1"/>
  <c r="D6" i="29" l="1"/>
  <c r="E6" i="29"/>
  <c r="F6" i="29" s="1"/>
  <c r="G6" i="29" s="1"/>
  <c r="G13" i="30"/>
  <c r="H13" i="30" s="1"/>
  <c r="F7" i="30"/>
  <c r="G7" i="30" s="1"/>
  <c r="H7" i="30" s="1"/>
  <c r="K14" i="30"/>
  <c r="I9" i="25"/>
  <c r="G11" i="30" l="1"/>
  <c r="H11" i="30" s="1"/>
  <c r="G10" i="30"/>
  <c r="H10" i="30" s="1"/>
  <c r="G9" i="30"/>
  <c r="H9" i="30" s="1"/>
  <c r="G8" i="30"/>
  <c r="H8" i="30" s="1"/>
  <c r="G9" i="29"/>
  <c r="H6" i="29"/>
  <c r="F9" i="27"/>
  <c r="G9" i="27" s="1"/>
  <c r="F15" i="27"/>
  <c r="G15" i="27" s="1"/>
  <c r="F20" i="27"/>
  <c r="G20" i="27" s="1"/>
  <c r="D9" i="27"/>
  <c r="D10" i="27"/>
  <c r="D11" i="27"/>
  <c r="D12" i="27"/>
  <c r="D13" i="27"/>
  <c r="F13" i="27" s="1"/>
  <c r="G13" i="27" s="1"/>
  <c r="D14" i="27"/>
  <c r="F14" i="27" s="1"/>
  <c r="G14" i="27" s="1"/>
  <c r="D15" i="27"/>
  <c r="D16" i="27"/>
  <c r="D20" i="27"/>
  <c r="D21" i="27"/>
  <c r="D8" i="27"/>
  <c r="E21" i="27"/>
  <c r="F21" i="27" s="1"/>
  <c r="G21" i="27" s="1"/>
  <c r="E20" i="27"/>
  <c r="E16" i="27"/>
  <c r="F16" i="27" s="1"/>
  <c r="G16" i="27" s="1"/>
  <c r="E15" i="27"/>
  <c r="E14" i="27"/>
  <c r="E13" i="27"/>
  <c r="E12" i="27"/>
  <c r="F12" i="27" s="1"/>
  <c r="G12" i="27" s="1"/>
  <c r="E11" i="27"/>
  <c r="F11" i="27" s="1"/>
  <c r="G11" i="27" s="1"/>
  <c r="E10" i="27"/>
  <c r="F10" i="27" s="1"/>
  <c r="G10" i="27" s="1"/>
  <c r="E9" i="27"/>
  <c r="E8" i="27"/>
  <c r="F8" i="27" s="1"/>
  <c r="G8" i="27" s="1"/>
  <c r="D9" i="26"/>
  <c r="D10" i="26"/>
  <c r="D11" i="26"/>
  <c r="D12" i="26"/>
  <c r="D13" i="26"/>
  <c r="D14" i="26"/>
  <c r="D15" i="26"/>
  <c r="D16" i="26"/>
  <c r="D17" i="26"/>
  <c r="D18" i="26"/>
  <c r="D8" i="26"/>
  <c r="E8" i="26"/>
  <c r="F8" i="26" s="1"/>
  <c r="H8" i="26" s="1"/>
  <c r="E9" i="26"/>
  <c r="F9" i="26" s="1"/>
  <c r="H9" i="26" s="1"/>
  <c r="E10" i="26"/>
  <c r="E11" i="26"/>
  <c r="E12" i="26"/>
  <c r="F12" i="26" s="1"/>
  <c r="H12" i="26" s="1"/>
  <c r="E13" i="26"/>
  <c r="E14" i="26"/>
  <c r="E15" i="26"/>
  <c r="F15" i="26" s="1"/>
  <c r="H15" i="26" s="1"/>
  <c r="E16" i="26"/>
  <c r="F16" i="26" s="1"/>
  <c r="H16" i="26" s="1"/>
  <c r="E17" i="26"/>
  <c r="F17" i="26" s="1"/>
  <c r="H17" i="26" s="1"/>
  <c r="E18" i="26"/>
  <c r="H14" i="30" l="1"/>
  <c r="C31" i="1" s="1"/>
  <c r="H8" i="28"/>
  <c r="I8" i="28" s="1"/>
  <c r="F10" i="26"/>
  <c r="H10" i="26" s="1"/>
  <c r="F14" i="26"/>
  <c r="H14" i="26" s="1"/>
  <c r="F13" i="26"/>
  <c r="H13" i="26" s="1"/>
  <c r="H9" i="29"/>
  <c r="C30" i="1"/>
  <c r="F11" i="26"/>
  <c r="H11" i="26" s="1"/>
  <c r="H9" i="28"/>
  <c r="I9" i="28" s="1"/>
  <c r="H10" i="28"/>
  <c r="I10" i="28" s="1"/>
  <c r="F18" i="26"/>
  <c r="H18" i="26" s="1"/>
  <c r="I10" i="25"/>
  <c r="I16" i="25"/>
  <c r="I17" i="25"/>
  <c r="I18" i="25"/>
  <c r="H18" i="25" s="1"/>
  <c r="N18" i="25" s="1"/>
  <c r="I19" i="25"/>
  <c r="I20" i="25"/>
  <c r="H20" i="25" s="1"/>
  <c r="N20" i="25" s="1"/>
  <c r="I11" i="25"/>
  <c r="I12" i="25"/>
  <c r="I13" i="25"/>
  <c r="I14" i="25"/>
  <c r="I15" i="25"/>
  <c r="H15" i="25" s="1"/>
  <c r="N15" i="25" s="1"/>
  <c r="L14" i="25"/>
  <c r="K14" i="25"/>
  <c r="L13" i="25"/>
  <c r="K13" i="25"/>
  <c r="L12" i="25"/>
  <c r="K12" i="25"/>
  <c r="L17" i="25"/>
  <c r="K17" i="25"/>
  <c r="L16" i="25"/>
  <c r="K16" i="25"/>
  <c r="L10" i="25"/>
  <c r="K10" i="25"/>
  <c r="L9" i="25"/>
  <c r="K9" i="25"/>
  <c r="I22" i="25"/>
  <c r="I21" i="25" s="1"/>
  <c r="I47" i="25"/>
  <c r="H47" i="25" s="1"/>
  <c r="N47" i="25" s="1"/>
  <c r="I46" i="25"/>
  <c r="H46" i="25" s="1"/>
  <c r="N46" i="25" s="1"/>
  <c r="I44" i="25"/>
  <c r="H44" i="25" s="1"/>
  <c r="N44" i="25" s="1"/>
  <c r="I43" i="25"/>
  <c r="L39" i="25"/>
  <c r="K39" i="25"/>
  <c r="J39" i="25"/>
  <c r="I39" i="25"/>
  <c r="L38" i="25"/>
  <c r="L37" i="25" s="1"/>
  <c r="K38" i="25"/>
  <c r="K37" i="25" s="1"/>
  <c r="J38" i="25"/>
  <c r="J37" i="25" s="1"/>
  <c r="J7" i="25" s="1"/>
  <c r="I38" i="25"/>
  <c r="G37" i="25"/>
  <c r="F37" i="25"/>
  <c r="E37" i="25"/>
  <c r="L24" i="25"/>
  <c r="K24" i="25"/>
  <c r="I24" i="25"/>
  <c r="L23" i="25"/>
  <c r="K23" i="25"/>
  <c r="I23" i="25"/>
  <c r="L22" i="25"/>
  <c r="K22" i="25"/>
  <c r="G8" i="25"/>
  <c r="F8" i="25"/>
  <c r="E8" i="25"/>
  <c r="N6" i="23"/>
  <c r="M6" i="23"/>
  <c r="T6" i="23" s="1"/>
  <c r="R23" i="23"/>
  <c r="Q23" i="23"/>
  <c r="P23" i="23"/>
  <c r="O23" i="23"/>
  <c r="N23" i="23"/>
  <c r="M23" i="23"/>
  <c r="S23" i="23"/>
  <c r="R22" i="23"/>
  <c r="Q22" i="23"/>
  <c r="P22" i="23"/>
  <c r="O22" i="23"/>
  <c r="N22" i="23"/>
  <c r="M22" i="23"/>
  <c r="S22" i="23"/>
  <c r="R21" i="23"/>
  <c r="Q21" i="23"/>
  <c r="P21" i="23"/>
  <c r="O21" i="23"/>
  <c r="N21" i="23"/>
  <c r="M21" i="23"/>
  <c r="T21" i="23" s="1"/>
  <c r="S21" i="23"/>
  <c r="Q20" i="23"/>
  <c r="P20" i="23"/>
  <c r="O20" i="23"/>
  <c r="M20" i="23"/>
  <c r="T20" i="23" s="1"/>
  <c r="S20" i="23"/>
  <c r="R19" i="23"/>
  <c r="Q19" i="23"/>
  <c r="P19" i="23"/>
  <c r="O19" i="23"/>
  <c r="N19" i="23"/>
  <c r="M19" i="23"/>
  <c r="S19" i="23"/>
  <c r="R18" i="23"/>
  <c r="Q18" i="23"/>
  <c r="P18" i="23"/>
  <c r="O18" i="23"/>
  <c r="N18" i="23"/>
  <c r="M18" i="23"/>
  <c r="S18" i="23"/>
  <c r="R17" i="23"/>
  <c r="Q17" i="23"/>
  <c r="P17" i="23"/>
  <c r="O17" i="23"/>
  <c r="N17" i="23"/>
  <c r="M17" i="23"/>
  <c r="S17" i="23"/>
  <c r="R16" i="23"/>
  <c r="Q16" i="23"/>
  <c r="P16" i="23"/>
  <c r="O16" i="23"/>
  <c r="N16" i="23"/>
  <c r="M16" i="23"/>
  <c r="S16" i="23"/>
  <c r="R15" i="23"/>
  <c r="Q15" i="23"/>
  <c r="P15" i="23"/>
  <c r="O15" i="23"/>
  <c r="N15" i="23"/>
  <c r="M15" i="23"/>
  <c r="S15" i="23"/>
  <c r="R14" i="23"/>
  <c r="Q14" i="23"/>
  <c r="P14" i="23"/>
  <c r="O14" i="23"/>
  <c r="N14" i="23"/>
  <c r="M14" i="23"/>
  <c r="S14" i="23"/>
  <c r="R10" i="23"/>
  <c r="P10" i="23"/>
  <c r="O10" i="23"/>
  <c r="N10" i="23"/>
  <c r="M10" i="23"/>
  <c r="S10" i="23"/>
  <c r="R9" i="23"/>
  <c r="Q9" i="23"/>
  <c r="P9" i="23"/>
  <c r="O9" i="23"/>
  <c r="N9" i="23"/>
  <c r="M9" i="23"/>
  <c r="R13" i="23"/>
  <c r="P13" i="23"/>
  <c r="O13" i="23"/>
  <c r="N13" i="23"/>
  <c r="M13" i="23"/>
  <c r="S13" i="23"/>
  <c r="H13" i="23"/>
  <c r="Q13" i="23" s="1"/>
  <c r="R12" i="23"/>
  <c r="P12" i="23"/>
  <c r="O12" i="23"/>
  <c r="N12" i="23"/>
  <c r="M12" i="23"/>
  <c r="S12" i="23"/>
  <c r="R11" i="23"/>
  <c r="Q11" i="23"/>
  <c r="P11" i="23"/>
  <c r="O11" i="23"/>
  <c r="N11" i="23"/>
  <c r="M11" i="23"/>
  <c r="S11" i="23"/>
  <c r="R8" i="23"/>
  <c r="Q8" i="23"/>
  <c r="P8" i="23"/>
  <c r="O8" i="23"/>
  <c r="N8" i="23"/>
  <c r="M8" i="23"/>
  <c r="S8" i="23"/>
  <c r="R7" i="23"/>
  <c r="Q7" i="23"/>
  <c r="P7" i="23"/>
  <c r="O7" i="23"/>
  <c r="N7" i="23"/>
  <c r="M7" i="23"/>
  <c r="S7" i="23"/>
  <c r="Q6" i="23"/>
  <c r="P6" i="23"/>
  <c r="O6" i="23"/>
  <c r="J6" i="23"/>
  <c r="S6" i="23" s="1"/>
  <c r="I5" i="23"/>
  <c r="G5" i="23"/>
  <c r="F5" i="23"/>
  <c r="E5" i="23"/>
  <c r="D5" i="23"/>
  <c r="C24" i="1" l="1"/>
  <c r="K21" i="25"/>
  <c r="K8" i="25"/>
  <c r="K7" i="25" s="1"/>
  <c r="I8" i="25"/>
  <c r="L21" i="25"/>
  <c r="L8" i="25"/>
  <c r="I37" i="25"/>
  <c r="H43" i="25"/>
  <c r="I42" i="25"/>
  <c r="Q12" i="23"/>
  <c r="Q5" i="23" s="1"/>
  <c r="Q10" i="23"/>
  <c r="S9" i="23"/>
  <c r="T8" i="23"/>
  <c r="L8" i="23" s="1"/>
  <c r="U8" i="23" s="1"/>
  <c r="T9" i="23"/>
  <c r="L9" i="23" s="1"/>
  <c r="U9" i="23" s="1"/>
  <c r="T17" i="23"/>
  <c r="L17" i="23" s="1"/>
  <c r="U17" i="23" s="1"/>
  <c r="T10" i="23"/>
  <c r="L10" i="23" s="1"/>
  <c r="U10" i="23" s="1"/>
  <c r="T19" i="23"/>
  <c r="L19" i="23" s="1"/>
  <c r="U19" i="23" s="1"/>
  <c r="T22" i="23"/>
  <c r="L22" i="23" s="1"/>
  <c r="U22" i="23" s="1"/>
  <c r="T7" i="23"/>
  <c r="L7" i="23" s="1"/>
  <c r="U7" i="23" s="1"/>
  <c r="T15" i="23"/>
  <c r="L15" i="23" s="1"/>
  <c r="U15" i="23" s="1"/>
  <c r="N5" i="23"/>
  <c r="T11" i="23"/>
  <c r="L11" i="23" s="1"/>
  <c r="U11" i="23" s="1"/>
  <c r="T12" i="23"/>
  <c r="T18" i="23"/>
  <c r="L18" i="23" s="1"/>
  <c r="U18" i="23" s="1"/>
  <c r="T23" i="23"/>
  <c r="L23" i="23" s="1"/>
  <c r="U23" i="23" s="1"/>
  <c r="T16" i="23"/>
  <c r="L16" i="23" s="1"/>
  <c r="U16" i="23" s="1"/>
  <c r="V6" i="23"/>
  <c r="T14" i="23"/>
  <c r="L14" i="23" s="1"/>
  <c r="U14" i="23" s="1"/>
  <c r="J5" i="23"/>
  <c r="H11" i="28"/>
  <c r="I11" i="28" s="1"/>
  <c r="C19" i="1" s="1"/>
  <c r="H14" i="25"/>
  <c r="N14" i="25" s="1"/>
  <c r="H16" i="25"/>
  <c r="N16" i="25" s="1"/>
  <c r="H9" i="25"/>
  <c r="H12" i="25"/>
  <c r="N12" i="25" s="1"/>
  <c r="H17" i="25"/>
  <c r="N17" i="25" s="1"/>
  <c r="H38" i="25"/>
  <c r="H22" i="25"/>
  <c r="H11" i="25"/>
  <c r="N11" i="25" s="1"/>
  <c r="H13" i="25"/>
  <c r="N13" i="25" s="1"/>
  <c r="H19" i="25"/>
  <c r="N19" i="25" s="1"/>
  <c r="H10" i="25"/>
  <c r="N10" i="25" s="1"/>
  <c r="H39" i="25"/>
  <c r="N39" i="25" s="1"/>
  <c r="H23" i="25"/>
  <c r="N23" i="25" s="1"/>
  <c r="H24" i="25"/>
  <c r="N24" i="25" s="1"/>
  <c r="S5" i="23"/>
  <c r="P5" i="23"/>
  <c r="O5" i="23"/>
  <c r="L21" i="23"/>
  <c r="U21" i="23" s="1"/>
  <c r="M5" i="23"/>
  <c r="T13" i="23"/>
  <c r="L13" i="23" s="1"/>
  <c r="U13" i="23" s="1"/>
  <c r="L20" i="23"/>
  <c r="U20" i="23" s="1"/>
  <c r="R6" i="23"/>
  <c r="H5" i="23"/>
  <c r="N43" i="25" l="1"/>
  <c r="N42" i="25" s="1"/>
  <c r="H42" i="25"/>
  <c r="N22" i="25"/>
  <c r="N21" i="25" s="1"/>
  <c r="H21" i="25"/>
  <c r="L7" i="25"/>
  <c r="H37" i="25"/>
  <c r="N38" i="25"/>
  <c r="N37" i="25" s="1"/>
  <c r="I7" i="25"/>
  <c r="N9" i="25"/>
  <c r="N8" i="25" s="1"/>
  <c r="H8" i="25"/>
  <c r="L12" i="23"/>
  <c r="U12" i="23" s="1"/>
  <c r="K5" i="23"/>
  <c r="T5" i="23"/>
  <c r="L6" i="23"/>
  <c r="U6" i="23" s="1"/>
  <c r="R5" i="23"/>
  <c r="H7" i="25" l="1"/>
  <c r="N7" i="25"/>
  <c r="U5" i="23"/>
  <c r="C18" i="1" s="1"/>
  <c r="L5" i="23"/>
  <c r="Q23" i="7" l="1"/>
  <c r="P23" i="7" s="1"/>
  <c r="Q19" i="7"/>
  <c r="P19" i="7" s="1"/>
  <c r="Q17" i="7"/>
  <c r="P17" i="7" s="1"/>
  <c r="O23" i="7"/>
  <c r="O19" i="7"/>
  <c r="O17" i="7"/>
  <c r="P22" i="7"/>
  <c r="N22" i="7" s="1"/>
  <c r="T22" i="7" s="1"/>
  <c r="P21" i="7"/>
  <c r="N21" i="7" s="1"/>
  <c r="T21" i="7" s="1"/>
  <c r="P20" i="7"/>
  <c r="P18" i="7"/>
  <c r="J23" i="7"/>
  <c r="I23" i="7" s="1"/>
  <c r="G23" i="7" s="1"/>
  <c r="H23" i="7"/>
  <c r="J19" i="7"/>
  <c r="H19" i="7"/>
  <c r="J17" i="7"/>
  <c r="H17" i="7"/>
  <c r="S15" i="7"/>
  <c r="R15" i="7"/>
  <c r="R14" i="7" s="1"/>
  <c r="R13" i="7" s="1"/>
  <c r="Q15" i="7"/>
  <c r="O15" i="7"/>
  <c r="O14" i="7" s="1"/>
  <c r="S14" i="7"/>
  <c r="S13" i="7" s="1"/>
  <c r="L15" i="7"/>
  <c r="L14" i="7" s="1"/>
  <c r="L13" i="7" s="1"/>
  <c r="K15" i="7"/>
  <c r="K14" i="7" s="1"/>
  <c r="K13" i="7" s="1"/>
  <c r="J15" i="7"/>
  <c r="H15" i="7"/>
  <c r="N18" i="7"/>
  <c r="T18" i="7" s="1"/>
  <c r="N20" i="7"/>
  <c r="T20" i="7" s="1"/>
  <c r="P16" i="7"/>
  <c r="N16" i="7" s="1"/>
  <c r="T16" i="7" s="1"/>
  <c r="P24" i="7"/>
  <c r="N24" i="7" s="1"/>
  <c r="T24" i="7" s="1"/>
  <c r="P25" i="7"/>
  <c r="N25" i="7" s="1"/>
  <c r="T25" i="7" s="1"/>
  <c r="I16" i="7"/>
  <c r="G16" i="7" s="1"/>
  <c r="I17" i="7"/>
  <c r="I18" i="7"/>
  <c r="G18" i="7" s="1"/>
  <c r="I19" i="7"/>
  <c r="I20" i="7"/>
  <c r="G20" i="7" s="1"/>
  <c r="I21" i="7"/>
  <c r="G21" i="7" s="1"/>
  <c r="I22" i="7"/>
  <c r="G22" i="7" s="1"/>
  <c r="I24" i="7"/>
  <c r="G24" i="7" s="1"/>
  <c r="I25" i="7"/>
  <c r="G25" i="7" s="1"/>
  <c r="D14" i="7"/>
  <c r="D13" i="7" s="1"/>
  <c r="E14" i="7"/>
  <c r="E13" i="7" s="1"/>
  <c r="F14" i="7"/>
  <c r="F13" i="7" s="1"/>
  <c r="C14" i="7"/>
  <c r="C13" i="7" s="1"/>
  <c r="D14" i="10"/>
  <c r="E14" i="10"/>
  <c r="F14" i="10"/>
  <c r="G14" i="10"/>
  <c r="H14" i="10"/>
  <c r="C14" i="10"/>
  <c r="D16" i="9"/>
  <c r="D14" i="9" s="1"/>
  <c r="E16" i="9"/>
  <c r="E14" i="9" s="1"/>
  <c r="F16" i="9"/>
  <c r="F14" i="9" s="1"/>
  <c r="G16" i="9"/>
  <c r="G14" i="9" s="1"/>
  <c r="C16" i="9"/>
  <c r="C14" i="9" s="1"/>
  <c r="H19" i="9"/>
  <c r="H16" i="9" s="1"/>
  <c r="H14" i="9" s="1"/>
  <c r="O13" i="7" l="1"/>
  <c r="G17" i="7"/>
  <c r="G19" i="7"/>
  <c r="P15" i="7"/>
  <c r="P14" i="7" s="1"/>
  <c r="P13" i="7" s="1"/>
  <c r="N23" i="7"/>
  <c r="T23" i="7" s="1"/>
  <c r="N19" i="7"/>
  <c r="T19" i="7" s="1"/>
  <c r="N17" i="7"/>
  <c r="T17" i="7" s="1"/>
  <c r="N15" i="7"/>
  <c r="T15" i="7" s="1"/>
  <c r="T14" i="7" s="1"/>
  <c r="Q14" i="7"/>
  <c r="Q13" i="7" s="1"/>
  <c r="I15" i="7"/>
  <c r="I14" i="7" s="1"/>
  <c r="I13" i="7" s="1"/>
  <c r="J14" i="7"/>
  <c r="J13" i="7" s="1"/>
  <c r="H14" i="7"/>
  <c r="H13" i="7" s="1"/>
  <c r="J14" i="9"/>
  <c r="G15" i="7" l="1"/>
  <c r="T13" i="7"/>
  <c r="N14" i="7"/>
  <c r="N13" i="7" s="1"/>
  <c r="A5" i="15" l="1"/>
  <c r="A5" i="14"/>
  <c r="A5" i="9"/>
  <c r="A4" i="7"/>
  <c r="A5" i="16"/>
  <c r="H12" i="7"/>
  <c r="I12" i="7" s="1"/>
  <c r="J12" i="7" s="1"/>
  <c r="K12" i="7" s="1"/>
  <c r="L12" i="7" s="1"/>
  <c r="M12" i="7" s="1"/>
  <c r="N12" i="7" s="1"/>
  <c r="O12" i="7" s="1"/>
  <c r="P12" i="7" s="1"/>
  <c r="Q12" i="7" s="1"/>
  <c r="R12" i="7" s="1"/>
  <c r="S12" i="7" s="1"/>
  <c r="T12" i="7" s="1"/>
  <c r="U12" i="7" s="1"/>
  <c r="A5" i="10" l="1"/>
  <c r="A5" i="17"/>
  <c r="M15" i="7"/>
  <c r="U15" i="7"/>
  <c r="V15" i="7" l="1"/>
  <c r="M18" i="7"/>
  <c r="U18" i="7" s="1"/>
  <c r="V18" i="7" s="1"/>
  <c r="M20" i="7"/>
  <c r="U20" i="7" s="1"/>
  <c r="V20" i="7" s="1"/>
  <c r="M22" i="7"/>
  <c r="U22" i="7" s="1"/>
  <c r="V22" i="7" s="1"/>
  <c r="M24" i="7"/>
  <c r="U24" i="7" s="1"/>
  <c r="V24" i="7" s="1"/>
  <c r="M17" i="7"/>
  <c r="U17" i="7" s="1"/>
  <c r="V17" i="7" s="1"/>
  <c r="M21" i="7"/>
  <c r="U21" i="7" s="1"/>
  <c r="V21" i="7" s="1"/>
  <c r="M25" i="7"/>
  <c r="U25" i="7" s="1"/>
  <c r="V25" i="7" s="1"/>
  <c r="M19" i="7"/>
  <c r="U19" i="7" s="1"/>
  <c r="V19" i="7" s="1"/>
  <c r="M23" i="7"/>
  <c r="U23" i="7" s="1"/>
  <c r="V23" i="7" s="1"/>
  <c r="G14" i="7"/>
  <c r="G13" i="7" s="1"/>
  <c r="M16" i="7"/>
  <c r="M14" i="7" s="1"/>
  <c r="M13" i="7" l="1"/>
  <c r="U16" i="7"/>
  <c r="U14" i="7" l="1"/>
  <c r="U13" i="7" s="1"/>
  <c r="V16" i="7"/>
  <c r="V14" i="7" s="1"/>
  <c r="V13" i="7" s="1"/>
</calcChain>
</file>

<file path=xl/comments1.xml><?xml version="1.0" encoding="utf-8"?>
<comments xmlns="http://schemas.openxmlformats.org/spreadsheetml/2006/main">
  <authors>
    <author>VNN.R9</author>
  </authors>
  <commentList>
    <comment ref="V1" authorId="0" shapeId="0">
      <text>
        <r>
          <rPr>
            <b/>
            <sz val="8"/>
            <color indexed="81"/>
            <rFont val="Tahoma"/>
            <family val="2"/>
          </rPr>
          <t>Chênh lệch Lương tối thiểu</t>
        </r>
        <r>
          <rPr>
            <sz val="8"/>
            <color indexed="81"/>
            <rFont val="Tahoma"/>
            <family val="2"/>
          </rPr>
          <t xml:space="preserve">
</t>
        </r>
      </text>
    </comment>
  </commentList>
</comments>
</file>

<file path=xl/sharedStrings.xml><?xml version="1.0" encoding="utf-8"?>
<sst xmlns="http://schemas.openxmlformats.org/spreadsheetml/2006/main" count="723" uniqueCount="411">
  <si>
    <t>Đơn vị: triệu đồng</t>
  </si>
  <si>
    <t>STT</t>
  </si>
  <si>
    <t>NỘI DUNG</t>
  </si>
  <si>
    <t>SỐ TIỀN</t>
  </si>
  <si>
    <t>A</t>
  </si>
  <si>
    <t>+ Học phí</t>
  </si>
  <si>
    <t>+ Viện phí</t>
  </si>
  <si>
    <t>+ Nguồn thu khác</t>
  </si>
  <si>
    <t>B</t>
  </si>
  <si>
    <t>I</t>
  </si>
  <si>
    <t>II</t>
  </si>
  <si>
    <t>III</t>
  </si>
  <si>
    <t>IV</t>
  </si>
  <si>
    <t xml:space="preserve">Quỹ lương, phụ cấp tăng thêm đối với cán bộ chuyên trách và công chức cấp xã </t>
  </si>
  <si>
    <t>Kinh phí tăng thêm thực hiện chế độ đối với cán bộ không chuyên trách cấp xã, thôn và tổ dân phố</t>
  </si>
  <si>
    <t xml:space="preserve">Kinh phí tăng thêm để thực hiện phụ cấp trách nhiệm đối với cấp uỷ viên các cấp theo QĐ số 169-QĐ/TW  ngày 24/6/2008 </t>
  </si>
  <si>
    <t>Kinh phí tăng thêm thực hiện chế độ bồi dưỡng phục vụ hoạt động cấp uỷ thuộc cấp tỉnh theo Quy định 09-QĐ/VPTW ngày 22/9/2017</t>
  </si>
  <si>
    <t>Nhu cầu thực hiện một số loại phụ cấp, trợ cấp theo quy định:</t>
  </si>
  <si>
    <t>Nhu cầu kinh phí thực hiện chính sách nghỉ hưu trước tuổi năm 2020 theo NĐ số 26/2014/NĐ-CP ngày 09/3/2015</t>
  </si>
  <si>
    <t>C</t>
  </si>
  <si>
    <t>Phần thiếu nguồn ngân sách trung ương hỗ trợ.</t>
  </si>
  <si>
    <t>Nguồn thực hiện cải cách tiền lương còn dư</t>
  </si>
  <si>
    <t xml:space="preserve">…, ngày……tháng…….năm…                     </t>
  </si>
  <si>
    <t>CHỦ TỊCH ỦY BAN NHÂN DÂN TỈNH, THÀNH PHỐ</t>
  </si>
  <si>
    <t xml:space="preserve">( Ký tên, đóng dấu)                               </t>
  </si>
  <si>
    <t>…</t>
  </si>
  <si>
    <t>Huyện B</t>
  </si>
  <si>
    <t>- Đào tạo</t>
  </si>
  <si>
    <t>- Giáo dục</t>
  </si>
  <si>
    <t>Trong đó:</t>
  </si>
  <si>
    <t>Huyện A</t>
  </si>
  <si>
    <t>Đơn vị: Triệu đồng</t>
  </si>
  <si>
    <t>Quản lý nhà nước, đảng, đoàn thể</t>
  </si>
  <si>
    <t>Sự nghiệp môi trường</t>
  </si>
  <si>
    <t>Hoạt động kinh tế</t>
  </si>
  <si>
    <t>Sự nghiệp đảm bảo xã hội</t>
  </si>
  <si>
    <t>Sự nghiệp thể dục - thể thao</t>
  </si>
  <si>
    <t>Sự nghiệp phát thanh truyền hình</t>
  </si>
  <si>
    <t>Sự nghiệp văn hoá thông tin</t>
  </si>
  <si>
    <t>Sự nghiệp khoa học-công nghệ</t>
  </si>
  <si>
    <t>chức vụ</t>
  </si>
  <si>
    <t>Trong đó</t>
  </si>
  <si>
    <t>TỔNG CỘNG</t>
  </si>
  <si>
    <t>3</t>
  </si>
  <si>
    <t>1</t>
  </si>
  <si>
    <t>Nội dung</t>
  </si>
  <si>
    <t>TT</t>
  </si>
  <si>
    <t>ỦY BAN NHÂN DÂN TỈNH, THÀNH PHỐ:….</t>
  </si>
  <si>
    <t>Khối huyện</t>
  </si>
  <si>
    <t>Khối tỉnh</t>
  </si>
  <si>
    <t>SN y tế</t>
  </si>
  <si>
    <t xml:space="preserve">SN giáo dục - đào tạo </t>
  </si>
  <si>
    <t>22=21*12T</t>
  </si>
  <si>
    <t>5</t>
  </si>
  <si>
    <t>nộp BHTN</t>
  </si>
  <si>
    <t xml:space="preserve">cấp  tính BHTN </t>
  </si>
  <si>
    <t>p.cấp thâm niên nghề</t>
  </si>
  <si>
    <t>Phụ cấp vượt khung</t>
  </si>
  <si>
    <t>Phụ cấp chức vụ</t>
  </si>
  <si>
    <t>khoản phụ</t>
  </si>
  <si>
    <t>cộng</t>
  </si>
  <si>
    <t>lương có mặt</t>
  </si>
  <si>
    <t xml:space="preserve">1% Bảo hiểm thất nghiệp </t>
  </si>
  <si>
    <t>Tổng các khoản phụ cấp tính BHTN</t>
  </si>
  <si>
    <t>Mức lương theo ngạch, bậc, chức vụ</t>
  </si>
  <si>
    <t>Tổng cộng</t>
  </si>
  <si>
    <t>Thu của người lao động và người sử dụng lao động (2%) (đơn vị thuộc địa phương quản lý)</t>
  </si>
  <si>
    <t>Tổng số đối tượng</t>
  </si>
  <si>
    <t>Nhu cầu thực hiện BHTN năm 2020</t>
  </si>
  <si>
    <t>Chênh lệch Bảo hiểm thất nghiệp tăng thêm 1 tháng</t>
  </si>
  <si>
    <t>Tổng QL, phụ cấp và BH thất nghiệp tháng 1/2020 theo NĐ 38/2019/NĐ-CP</t>
  </si>
  <si>
    <t>Tổng QL, phụ cấp và BH thất nghiệp tháng 1/2020 theo NĐ 72/2018/NĐ-CP</t>
  </si>
  <si>
    <t>Tổng số đối tượng hưởng lương có mặt đến 01/7/2020 nộp BHTN</t>
  </si>
  <si>
    <t>Biên chế được cấp có thẩm quyền giao hoặc phê duyệt năm 2020</t>
  </si>
  <si>
    <t>QT thu BHTN 2019</t>
  </si>
  <si>
    <t>BÁO CÁO NHU CẦU KINH PHÍ THỰC HIỆN BẢO HIỂM THẤT NGHIỆP THEO NGHỊ ĐỊNH 28/2015/NĐ-CP NĂM 2020</t>
  </si>
  <si>
    <t xml:space="preserve">Ghi chú: </t>
  </si>
  <si>
    <t>(1) Đối với các đơn vị tự đảm bảo chi thường xuyên và chi đầu tư; tự đảm bảo chi thường xuyên, chỉ báo cáo số lượng biên chế tinh giản, không tổng hợp nhu cầu lương, định mức chi hoạt động tiết kiệm.</t>
  </si>
  <si>
    <t>Đơn vị được nhà nước đảm bảo chi thường xuyên</t>
  </si>
  <si>
    <t>Đơn vị đảm bảo một phần chi thường xuyên</t>
  </si>
  <si>
    <t>Đơn vị đảm bảo chi thường xuyên (1)</t>
  </si>
  <si>
    <t>Đơn vị đảm bảo chi thường xuyên và chi đầu tư (1)</t>
  </si>
  <si>
    <t>Sự nghiệp công lập</t>
  </si>
  <si>
    <t>Quản lý nhà nước</t>
  </si>
  <si>
    <t>6 = 5 - 3</t>
  </si>
  <si>
    <t>Quỹ lương, phụ cấp và định mức chi hoạt động tiết kiệm năm 2020</t>
  </si>
  <si>
    <t>Kinh phí tiết kiệm được từ định mức chi hoạt động trong 1 tháng</t>
  </si>
  <si>
    <t>Quỹ lương, phụ cấp tiết kiệm trong 1 tháng</t>
  </si>
  <si>
    <t>Quỹ lương, phụ cấp tháng 7 năm 2020 (lương 1,39)</t>
  </si>
  <si>
    <t>Tổng số đối tượng có mặt đến 01/7/2020</t>
  </si>
  <si>
    <t>Quỹ lương, phụ cấp tháng 7 năm 2017 (lương 1,39)</t>
  </si>
  <si>
    <t>Tổng số đối tượng có mặt đến 01/7/2017</t>
  </si>
  <si>
    <t>Tổng số đối tượng có mặt đến 31/12/2015</t>
  </si>
  <si>
    <t xml:space="preserve">Phân loại đơn vị </t>
  </si>
  <si>
    <t>BÁO CÁO NGUỒN THỰC HIỆN CCTL TIẾT KIỆM TỪ VIỆC THỰC HIỆN TINH GIẢN BIÊN CHẾ, SÁP NHẬP ĐƠN VỊ
 THEO NGHỊ QUYẾT SỐ 18-NQ/TW VÀ NGHỊ QUYẾT SỐ 19/NQ-TW NGÀY 25/10/2017 CỦA BAN CHẤP HÀNH TRUNG ƯƠNG</t>
  </si>
  <si>
    <t>(2) Kinh phí tiết kiệm được không bao gồm phần kinh phí tiết kiệm từ việc tinh giản biên chế, sát nhập đơn vị đã được tổng hợp tại biểu 2đ.</t>
  </si>
  <si>
    <t>(1) Phần ngân sách nhà nước giảm hỗ trợ cho đơn vị.</t>
  </si>
  <si>
    <t>Đơn vị đảm bảo chi thường xuyên</t>
  </si>
  <si>
    <t>Đơn vị đảm bảo chi thường xuyên và chi đầu tư</t>
  </si>
  <si>
    <t>Giảm</t>
  </si>
  <si>
    <t>Tăng</t>
  </si>
  <si>
    <t xml:space="preserve">Kinh phí tiết kiệm năm 2020 </t>
  </si>
  <si>
    <t>Kinh phí tiết kiệm được từ việc thay đổi cơ chế tự chủ trong 1 tháng (1)</t>
  </si>
  <si>
    <t>Số lượng đơn vị thay đổi loại hình cơ chế tự chủ</t>
  </si>
  <si>
    <t>Số lượng đơn vị đến 31/12/2020</t>
  </si>
  <si>
    <t>Số lượng đơn vị đến 31/12/2017</t>
  </si>
  <si>
    <t>Phân loại đơn vị sự nghiệp</t>
  </si>
  <si>
    <t>BÁO CÁO NGUỒN THỰC HIỆN CCTL TIẾT KIỆM TỪ VIỆC THAY ĐỔI CƠ CHẾ TỰ CHỦ  TRONG NĂM 2020
 THEO NGHỊ QUYẾT SỐ 19-NQ/TW NGÀY 25/10/2017 CỦA BAN CHẤP HÀNH TRUNG ƯƠNG</t>
  </si>
  <si>
    <t>Tổng số</t>
  </si>
  <si>
    <t>5=2 x 70%</t>
  </si>
  <si>
    <t>2=3+4</t>
  </si>
  <si>
    <t>số</t>
  </si>
  <si>
    <t>Hệ số phụ cấp chức vụ, vượt khung</t>
  </si>
  <si>
    <t>Hệ số lương ngạch bậc</t>
  </si>
  <si>
    <t>Chỉ tiêu</t>
  </si>
  <si>
    <t>Hệ số phụ cấp thu hút (NĐ 61, 64, 19, 116)</t>
  </si>
  <si>
    <t>Tổng hệ số lương ngạch bậc, phụ cấp CV, thâm niên, vượt khung</t>
  </si>
  <si>
    <t>Đơn vị….</t>
  </si>
  <si>
    <t>Thôn….</t>
  </si>
  <si>
    <t>Xã….</t>
  </si>
  <si>
    <t>…………….</t>
  </si>
  <si>
    <t>9=7*1,49*12T</t>
  </si>
  <si>
    <t>8=7*1,49*1T</t>
  </si>
  <si>
    <t>7=6-5</t>
  </si>
  <si>
    <t>6= 2 x tỷ lệ phụ cấp ưu đãi</t>
  </si>
  <si>
    <t>5= 2 x tỷ lệ phụ cấp ưu đãi</t>
  </si>
  <si>
    <t>2 = 3+4</t>
  </si>
  <si>
    <t>Chênh lệch hệ số phụ cấp ưu đãi 1 tháng</t>
  </si>
  <si>
    <t>Tổng hệ số phụ cấp ưu đãi (QĐ 244, 276)</t>
  </si>
  <si>
    <t>Tổng hệ số phụ cấp ưu đãi (NĐ 61, 64, 19)</t>
  </si>
  <si>
    <t>Quỹ phụ cấp ưu đãi giảm năm 2020 (lương 1,49)</t>
  </si>
  <si>
    <t>Quỹ phụ cấp ưu đãi giảm năm 2019 (lương 1,49)</t>
  </si>
  <si>
    <t>Chênh lệch hệ số phụ cấp ưu đãi</t>
  </si>
  <si>
    <t>Số lượng biên chế không được hưởng phụ cấp ưu đãi do điều chỉnh địa bàn theo NĐ 76</t>
  </si>
  <si>
    <t>TỔNG HỢP PHỤ CẤP ƯU ĐÃI GIẢM  DO THỰC HIỆN NGHỊ ĐỊNH SỐ 76/2019/NĐ-CP CỦA CHÍNH PHỦ</t>
  </si>
  <si>
    <t>Biểu số 2m</t>
  </si>
  <si>
    <t>7=5 x 1,49 x 12T</t>
  </si>
  <si>
    <t>6=5 x 1,49 x 1T</t>
  </si>
  <si>
    <t>Quỹ phụ cấp thu hút giảm năm 2020
(lương 1,49)</t>
  </si>
  <si>
    <t>Quỹ phụ cấp thu hút giảm năm 2019
(lương 1,49)</t>
  </si>
  <si>
    <t>Số lượng biên chế không được hưởng phụ cấp thu hút do điều chỉnh địa bàn theo NĐ 76</t>
  </si>
  <si>
    <t>TỔNG HỢP PHỤ CẤP THU HÚT GIẢM  DO THỰC HIỆN NGHỊ ĐỊNH SỐ 76/2019/NĐ-CP CỦA CHÍNH PHỦ</t>
  </si>
  <si>
    <t>Biểu số 2n</t>
  </si>
  <si>
    <t>8=7*1,39*12T</t>
  </si>
  <si>
    <t>Quỹ phụ cấp ưu đãi giảm năm 2020 (lương 1,39)</t>
  </si>
  <si>
    <t>Biên chế được hưởng phụ cấp ưu đãi nghề có mặt đến 01/7/2020</t>
  </si>
  <si>
    <t>TỔNG HỢP PHỤ CẤP ƯU ĐÃI GIẢM DO ĐIỀU CHỈNH DANH SÁCH HUYỆN NGHÈO THEO QUYẾT ĐỊNH SỐ 275/QĐ-TTG NGÀY 07/3/2018 CỦA THỦ TƯỚNG CHÍNH PHỦ</t>
  </si>
  <si>
    <t>Biểu số 2h</t>
  </si>
  <si>
    <t>6=5 x 1,39 x 12T</t>
  </si>
  <si>
    <t>Quỹ phụ cấp thu hút giảm năm 2020
(lương 1,39)</t>
  </si>
  <si>
    <t>Biên chế được hưởng phụ cấp thu hút có mặt đến 01/7/2020</t>
  </si>
  <si>
    <t>TỔNG HỢP PHỤ CẤP THU HÚT GIẢM DO ĐIỀU CHỈNH DANH SÁCH HUYỆN NGHÈO THEO QUYẾT ĐỊNH SỐ 275/QĐ-TTG NGÀY 07/3/2018 CỦA THỦ TƯỚNG CHÍNH PHỦ</t>
  </si>
  <si>
    <t>Biểu số 2i</t>
  </si>
  <si>
    <t xml:space="preserve">  </t>
  </si>
  <si>
    <t>HUYỆN NGHĨA HÀNH</t>
  </si>
  <si>
    <t xml:space="preserve">  ỦY BAN NHÂN DÂN</t>
  </si>
  <si>
    <t xml:space="preserve">ỦY BAN NHÂN DÂN </t>
  </si>
  <si>
    <t>TỔNG cộng</t>
  </si>
  <si>
    <t>978</t>
  </si>
  <si>
    <t>đã giảm trừ khi cấp dự 
toán ngân sách huyện năm 2021</t>
  </si>
  <si>
    <t>BÁO CÁO NGUỒN KINH PHÍ ĐỂ THỰC HIỆN CẢI CÁCH TIỀN LƯƠNG NĂM 2023</t>
  </si>
  <si>
    <t>70% tăng thu NSĐP (không kể thu tiền sử dụng đất, xổ số kiến thiết; thu cổ phân hóa và thoái vốn doanh nghiệp hà nước do địa phương quản lý, thu tiền thuê đất một lần được nhà đầu tư ưng trước để bồi thường giải phóng mặt bằng và thu từ xử lý tài sản công tại cơ quan, tổ chức, đơn vị được cơ quan có thẩm quyền quyết định sử dụng chi đầu tư theo quy định; thu tiền bảo vệ và phát triển đất trồng lúa; phí tham quan các khu di tích, di sản thế giới; phí sử dụng công trình kết cấu hạ tầng, công trình dịch vụ, tiện ích công cộng trong khu vực cửa khẩu; phí bảo vệ môi trường đối với khai thác khoáng sản; phí bảo vệ môi trường đối với nước thải; thu từ quỹ đất công ích, thu hoa lợi, công sản tại xã và thu tiền cho thuê, cho thuê mua bán nhà thuộc sở hữu nhà nươc) thực hiện 2022 so dự toán Thủ tướng Chính phủ giao năm 2022</t>
  </si>
  <si>
    <t>Số tiết kiệm 10% chi thường xuyên dự toán năm 2023</t>
  </si>
  <si>
    <t>Số thu được huy động từ nguồn để lại đơn vị năm 2023 (các đơn vị chưa tự đảm bảo chi thường xuyên)</t>
  </si>
  <si>
    <t>NGUỒN THỰC HIỆN CẢI CÁCH TIỀN LƯƠNG NĂM 2023</t>
  </si>
  <si>
    <t>TỔNG NHU CẦU NĂM 2023</t>
  </si>
  <si>
    <t xml:space="preserve">Tổng nhu cầu kinh phí tăng thêm để thực hiện cải cách tiền lương theo Nghị định số  24/2023/NĐ-CP </t>
  </si>
  <si>
    <t>Quỹ tiền lương, phụ cấp, các khoản đóng góp tăng thêm đối với cán bộ, công chức, viên chức, người lao động khu vực hành chính sự nghiệp</t>
  </si>
  <si>
    <t>Quỹ trợ cấp tăng thêm đối với cán bộ xã nghỉ việc hưởng trợ cấp hàng tháng theo NĐ 42/2023/NĐ-CP</t>
  </si>
  <si>
    <t xml:space="preserve">Phụ cấp ưu đãi nghê đối với công chức, viên chức công tác tại các cơ sở y tế công lập theo Nghị định số 05/2023/NĐ-CP ngày 15/02/2023 của Chính phủ </t>
  </si>
  <si>
    <t>Nhu cầu kinh phí thực hiện chính sách tinh giản biên chế năm 2020 theo NĐ số 108/2014/NĐ-CP ngày 20/11/2014 và Nghị định số 113/2018/NĐ-CP ngày 31/8/2018 của Chính phủ, Nghị định số 143/2020/NĐ-CP ngày 10/12/2020, Nghị định 29/2023/NĐ-CP ngày 03/6/2023 của Chính phủ</t>
  </si>
  <si>
    <t>Nhu cầu kinh phí tăng thêm thực hiện chế độ trợ cấp lần đầu đến nhận công tác tại vùng ĐBKK, trợ cấp 1 lần khi chuyển công tác ra khaoir vùng ĐBKK theo nghị định số 76/2019/NĐ-CP ngày 08/10/2019 của Chính Phủ</t>
  </si>
  <si>
    <t>Nhu cầu kinh phí tăng thêm thực hiện chế độ thu lao đối với người đã nghĩ hưu giữ chức danh lãnh đạo Hội đặc thù</t>
  </si>
  <si>
    <t>Kinh phí tăng/giảm do thực hiện Nghị định số 33/2023/NĐ-CP ngày 10/6/2023 của Chính phủ</t>
  </si>
  <si>
    <t>CHÊNH LỆCH NHU CẦU VÀ NGUỒN NĂM 2023</t>
  </si>
  <si>
    <t>ĐVT : Đồng</t>
  </si>
  <si>
    <t>T
T</t>
  </si>
  <si>
    <t>Họ và tên</t>
  </si>
  <si>
    <t>Chức vụ</t>
  </si>
  <si>
    <t>HS
 lương</t>
  </si>
  <si>
    <t>Hệ số phụ cấp</t>
  </si>
  <si>
    <t>Thành tiền</t>
  </si>
  <si>
    <t>Lương</t>
  </si>
  <si>
    <t>Các khoản phụ cấp</t>
  </si>
  <si>
    <t>CV</t>
  </si>
  <si>
    <t>KV</t>
  </si>
  <si>
    <t>Lâu năm</t>
  </si>
  <si>
    <t>Thu hút</t>
  </si>
  <si>
    <t>Công vụ 25%</t>
  </si>
  <si>
    <t>Phụ cấp phân loại xã 5%</t>
  </si>
  <si>
    <t>ĐVT: Đồng</t>
  </si>
  <si>
    <t>Chức danh</t>
  </si>
  <si>
    <t xml:space="preserve">Thành tiền </t>
  </si>
  <si>
    <t>Tính các khoản phụ cấp</t>
  </si>
  <si>
    <t>BHXH 17% cho cán bộ không chuyên trách cấp xã</t>
  </si>
  <si>
    <t>Mức hệ số phụ cấp được hưởng (Bao gồm cả 3% BHYT)</t>
  </si>
  <si>
    <t>Hỗ trợ người có trình độ đào tạo TC 10%, CĐ, ĐH 20%</t>
  </si>
  <si>
    <t>Hỗ trợ phụ cấp hàng tháng   30% mức lương</t>
  </si>
  <si>
    <t>Hệ số phụ cấp được hưởng (Đã bao gồm 3% BHYT)</t>
  </si>
  <si>
    <t>Tính cho 6 tháng</t>
  </si>
  <si>
    <t>NHU CẦU TIỀN LƯƠNG, PHỤ CẤP LƯƠNG XÃ NĂM 2023 THEO MỨC 310.000 ĐỒNG</t>
  </si>
  <si>
    <t>Bí thư Đảng ủy</t>
  </si>
  <si>
    <t>P.CT. HĐND xã</t>
  </si>
  <si>
    <t>CT. Hội CCB</t>
  </si>
  <si>
    <t>Bí thư XĐ</t>
  </si>
  <si>
    <t>CT. HND xã</t>
  </si>
  <si>
    <t>CT.UBMTTQ</t>
  </si>
  <si>
    <t>CT. HLHPN</t>
  </si>
  <si>
    <t>Chủ tịch UBND xã</t>
  </si>
  <si>
    <t>PCT. UBND xã</t>
  </si>
  <si>
    <t>Văn phòng -Thống kê</t>
  </si>
  <si>
    <t>Văn hoá - Xã hội</t>
  </si>
  <si>
    <t>VH - XH</t>
  </si>
  <si>
    <t>Tài chính - Kế toán</t>
  </si>
  <si>
    <t>Địa chính - Xây dựng</t>
  </si>
  <si>
    <t>Chỉ huy trưởng BCHQS xã</t>
  </si>
  <si>
    <t xml:space="preserve">các khoản đóng góp
</t>
  </si>
  <si>
    <t>Phó BT xã Đoàn</t>
  </si>
  <si>
    <t>PCT. Hội LHPN</t>
  </si>
  <si>
    <t>PCT. Hội CCB</t>
  </si>
  <si>
    <t>PCT. MTTQVN</t>
  </si>
  <si>
    <t>Văn thư lưu trữ</t>
  </si>
  <si>
    <t>GT - Thủy lợi- khuyến nông - Thú y</t>
  </si>
  <si>
    <t>Văn hóa thể thao công tác xã hội</t>
  </si>
  <si>
    <t>CB Đài truyền thanh -Quản lý nhà văn hóa</t>
  </si>
  <si>
    <t>Chỉ huy phó BCHQS xã</t>
  </si>
  <si>
    <t>1,15</t>
  </si>
  <si>
    <t>Phụ cấp theo Nghị quyết số 39</t>
  </si>
  <si>
    <t>PHỤ LỤC</t>
  </si>
  <si>
    <t>TỔNG HỢP PHỤ CẤP CÁN BỘ KHÔNG CHUYÊN TRÁCH THEO NGHỊ QUYẾT SỐ 20/2019 CỦA HĐND TỈNH</t>
  </si>
  <si>
    <t xml:space="preserve">Mức Phụ cấp kiêm nhiệm chức danh 50% </t>
  </si>
  <si>
    <t>Ở xã</t>
  </si>
  <si>
    <t>Các hội đặc thù</t>
  </si>
  <si>
    <t>01</t>
  </si>
  <si>
    <t>02</t>
  </si>
  <si>
    <t>Đinh Văn Điều</t>
  </si>
  <si>
    <t>Công an viên</t>
  </si>
  <si>
    <t>Ở thôn</t>
  </si>
  <si>
    <t>Tính kinh phí cho 6 Tháng</t>
  </si>
  <si>
    <t>03</t>
  </si>
  <si>
    <t>ỦY BAN NHÂN DÂN</t>
  </si>
  <si>
    <t>CỘNG HÒA XÃ HỘI CHỦ NGHĨA VIỆT NAM</t>
  </si>
  <si>
    <t>Độc lập - Tự do - Hạnh phúc</t>
  </si>
  <si>
    <t>(Đơn vị tính:đồng)</t>
  </si>
  <si>
    <t>Địa chỉ</t>
  </si>
  <si>
    <t>Đại biểu HĐND xã</t>
  </si>
  <si>
    <t>Mức lương 1.490.000đ</t>
  </si>
  <si>
    <t>Mức lương 1.800.000đ</t>
  </si>
  <si>
    <t>chênh lệch</t>
  </si>
  <si>
    <t>Số tháng</t>
  </si>
  <si>
    <t>Tổng cộng 6 tháng</t>
  </si>
  <si>
    <t>Ghi chú</t>
  </si>
  <si>
    <t>PHỤ CẤP ĐẠI BIỂU HỘI ĐỒNG NHÂN DÂN XÃ</t>
  </si>
  <si>
    <t xml:space="preserve"> (CHÊNH LỆCH 310.000Đ)</t>
  </si>
  <si>
    <t>BẢNG THANH TOÁN TIỀN PHỤ CẤP CẤP ỦY ĐẢNG BỘ XÃ</t>
  </si>
  <si>
    <t>Chênh lệch</t>
  </si>
  <si>
    <t>tổng 6 tháng</t>
  </si>
  <si>
    <t>Hệ số 
(lương, phụ cấp)</t>
  </si>
  <si>
    <r>
      <t xml:space="preserve">Mức chi </t>
    </r>
    <r>
      <rPr>
        <sz val="13"/>
        <rFont val="Times New Roman"/>
        <family val="1"/>
        <charset val="163"/>
      </rPr>
      <t>(20% mức lương hiện hưởng) (1.490.000đ)</t>
    </r>
  </si>
  <si>
    <r>
      <t xml:space="preserve">Mức chi </t>
    </r>
    <r>
      <rPr>
        <sz val="13"/>
        <rFont val="Times New Roman"/>
        <family val="1"/>
        <charset val="163"/>
      </rPr>
      <t>(20% mức lương hiện hưởng) (1.800.000đ)</t>
    </r>
  </si>
  <si>
    <t>Tổng 6 tháng</t>
  </si>
  <si>
    <t xml:space="preserve">BẢNG THANH TOÁN TIỀN PHỤ CẤP KIÊM NHIỆM CÁC CHỨC DANH TRƯỞNG, PHÓ BAN HĐND XÃ (NHIỆM KỲ 2021-2026) </t>
  </si>
  <si>
    <t xml:space="preserve">UỶ BAN NHÂN DÂN </t>
  </si>
  <si>
    <t>CỘNG HOÀ XÃ HỘI CHỦ NGHĨA VIỆT NAM</t>
  </si>
  <si>
    <t>Họ Và Tên</t>
  </si>
  <si>
    <t>Nguồn thực hiện cải cách tiền lương năm 2022 chưa sử dụng hết chuyển sang 2023</t>
  </si>
  <si>
    <t>DANH SÁCH ĐỘI CÔNG TÁC XÃ HỘI TÌNH NGUYỆN XÃ 
 NHẬN TIỀN THÁNG 1-6 NĂM 2023</t>
  </si>
  <si>
    <t>Hệ số</t>
  </si>
  <si>
    <t>Đội trưởng</t>
  </si>
  <si>
    <t>Mức lương cơ sở (1.490.000đ)</t>
  </si>
  <si>
    <t>Mức lương cơ sở (1.800.000đ)</t>
  </si>
  <si>
    <t>Dân quân thường trực bảo vệ trụ sở xã theo QĐ 177/QĐ-UBND ngày 21/9/2011</t>
  </si>
  <si>
    <t>Năm 2023</t>
  </si>
  <si>
    <t>Đơn vị</t>
  </si>
  <si>
    <t>Số người trực</t>
  </si>
  <si>
    <t>Đinh mức cho 1 đêm 3 người x (1.490.000đ x 0,08) x 1 đêm</t>
  </si>
  <si>
    <t>3 người</t>
  </si>
  <si>
    <t>Đinh mức cho 1 đêm 3 người x (1.800.000đ x 0,08) x 1 đêm</t>
  </si>
  <si>
    <t>Đinh mức cho 6 tháng x 184 đêm</t>
  </si>
  <si>
    <t>Nhu cầu kinh phí theo QĐ 177 trực 12/24 cho Lực lượng dân quân</t>
  </si>
  <si>
    <t>Hoạt động phí tăng thêm đối với đại biểu hội đồng nhân dân các cấp và phụ cấp kiêm nhiệm của các ban HĐ</t>
  </si>
  <si>
    <t>Phụ cấp đội công tác xã hội tình nguyện</t>
  </si>
  <si>
    <t>Võ Tấn Tự</t>
  </si>
  <si>
    <t>Đinh Văn Min</t>
  </si>
  <si>
    <t>Đinh Văn Vum</t>
  </si>
  <si>
    <t>Đinh Văn Hải</t>
  </si>
  <si>
    <t>Bùi Văn Độ</t>
  </si>
  <si>
    <t>Ng T Tuyết Linh</t>
  </si>
  <si>
    <t>Đinh Văn Quân</t>
  </si>
  <si>
    <t>Đinh Thị Rễ</t>
  </si>
  <si>
    <t>Trần Quý</t>
  </si>
  <si>
    <t>Đinh Văn Ngọc</t>
  </si>
  <si>
    <t>Lê Thị Bích Thảo</t>
  </si>
  <si>
    <t>Đặng Tấn Thiệu</t>
  </si>
  <si>
    <t>Nguyễn Đức Vang</t>
  </si>
  <si>
    <t>Đinh Duy Huệ</t>
  </si>
  <si>
    <t>Đinh Văn Năm</t>
  </si>
  <si>
    <t>Lê Thị Minh Thư</t>
  </si>
  <si>
    <t>Phạm Minh Chánh</t>
  </si>
  <si>
    <t>Đinh Văn Nhất</t>
  </si>
  <si>
    <t>KN, TN</t>
  </si>
  <si>
    <t>Phó Bí thư Đu-CT HĐND</t>
  </si>
  <si>
    <t>UBND xã Sơn Tinh</t>
  </si>
  <si>
    <t xml:space="preserve">Tư pháp - Hộ tịch </t>
  </si>
  <si>
    <t>Công vụ 
25%</t>
  </si>
  <si>
    <t>Đinh Văn 
Min</t>
  </si>
  <si>
    <t>Đinh Thị Vương</t>
  </si>
  <si>
    <t>Trưởng thôn 
Nước Kỉa</t>
  </si>
  <si>
    <t>Đinh Văn Biều</t>
  </si>
  <si>
    <t>Trưởng thôn 
Xà Ruông</t>
  </si>
  <si>
    <t>Đinh Văn Trinh</t>
  </si>
  <si>
    <t>Trưởng thôn 
Bà He</t>
  </si>
  <si>
    <t>Đinh Văn Phay</t>
  </si>
  <si>
    <t>Trưởng thôn 
Ka Năng</t>
  </si>
  <si>
    <t>Đinh Văn Vêm</t>
  </si>
  <si>
    <t>Trưởng thôn 
Ra Tân</t>
  </si>
  <si>
    <t>Đinh Văn Sinh</t>
  </si>
  <si>
    <t>BTCB thôn Nước Kỉa</t>
  </si>
  <si>
    <t>Đinh Xuân Bua</t>
  </si>
  <si>
    <t>BTCB thôn Xà Ruông</t>
  </si>
  <si>
    <t>Đinh Văn Thu</t>
  </si>
  <si>
    <t>BTCB thôn Bà He</t>
  </si>
  <si>
    <t>Đinh Văn Lọa</t>
  </si>
  <si>
    <t>BTCB thôn Ka Năng</t>
  </si>
  <si>
    <t>Đinh Văn Minh</t>
  </si>
  <si>
    <t>BTCB thôn Ra Tân</t>
  </si>
  <si>
    <t>Đinh K Tốp</t>
  </si>
  <si>
    <t>Trưởng ban Mặt trận thôn Nước Kỉa</t>
  </si>
  <si>
    <t>Trưởng ban Mặt trận thôn Xà Ruông</t>
  </si>
  <si>
    <t>PhạmThanhTruyền</t>
  </si>
  <si>
    <t>Trưởng ban Mặt trận thôn Bà He</t>
  </si>
  <si>
    <t>Đinh Văn Buồn</t>
  </si>
  <si>
    <t>Trưởng ban Mặt trận thôn Ka Năng</t>
  </si>
  <si>
    <t>Đinh Thị Tiên</t>
  </si>
  <si>
    <t>Trưởng ban Mặt trận thôn Ra Tân</t>
  </si>
  <si>
    <t>Đinh Văn Hanh</t>
  </si>
  <si>
    <t>CT Hội NN CĐ Dacam/Dioxin</t>
  </si>
  <si>
    <t>Đinh Văn Veo</t>
  </si>
  <si>
    <t>CT Hội CTNXP</t>
  </si>
  <si>
    <t>Đinh Thị Điềm</t>
  </si>
  <si>
    <t>CT Hội CTĐ</t>
  </si>
  <si>
    <t>VH-XH kiêm CT HNCT</t>
  </si>
  <si>
    <t>Võ Hữu Khánh</t>
  </si>
  <si>
    <t>Kim Ngọc Anh</t>
  </si>
  <si>
    <t>Phạm Văn Hơi</t>
  </si>
  <si>
    <t>Đinh Chuyên Chuyên</t>
  </si>
  <si>
    <t>Đinh Thị Nú</t>
  </si>
  <si>
    <t>Đinh Thị Lan</t>
  </si>
  <si>
    <t>Tổ chức - Văn phòng Đảng uỷ</t>
  </si>
  <si>
    <t>Đinh Thị Trua</t>
  </si>
  <si>
    <t>Kiểm tra - Tuyên giáo - Dân vận</t>
  </si>
  <si>
    <t>Đinh Văn Chĩa</t>
  </si>
  <si>
    <t>Đinh Thị Thương</t>
  </si>
  <si>
    <t>Đinh Văn Sâm</t>
  </si>
  <si>
    <t>Đinh Văn Viên</t>
  </si>
  <si>
    <t>Đinh Văn Sô</t>
  </si>
  <si>
    <t>PCT.HND</t>
  </si>
  <si>
    <t>Đinh Văn Bầu</t>
  </si>
  <si>
    <t>Công an BCT thôn Nước Kỉa</t>
  </si>
  <si>
    <t>Đinh Văn Rê</t>
  </si>
  <si>
    <t>Công an BCT thôn 
Xà Ruông</t>
  </si>
  <si>
    <t>Đinh Văn Chuông</t>
  </si>
  <si>
    <t>Công an BCT thôn
 Bà He</t>
  </si>
  <si>
    <t>Đinh Văn Quang</t>
  </si>
  <si>
    <t xml:space="preserve">Công an BCT thôn 
Ka Năng </t>
  </si>
  <si>
    <t>Đinh Văn Dâm</t>
  </si>
  <si>
    <t>Công an BCT thôn
 Ra Tân</t>
  </si>
  <si>
    <t>04</t>
  </si>
  <si>
    <t>Đinh Văn Mân</t>
  </si>
  <si>
    <t>05</t>
  </si>
  <si>
    <t>Võ Tấn Lập</t>
  </si>
  <si>
    <t>06</t>
  </si>
  <si>
    <t>07</t>
  </si>
  <si>
    <t>08</t>
  </si>
  <si>
    <t>09</t>
  </si>
  <si>
    <t>Nguyễn Thị Tuyết Linh</t>
  </si>
  <si>
    <t>10</t>
  </si>
  <si>
    <t>11</t>
  </si>
  <si>
    <t>12</t>
  </si>
  <si>
    <t>Phạm Đình Thư</t>
  </si>
  <si>
    <t>13</t>
  </si>
  <si>
    <t>Võ Thị Thu Viên</t>
  </si>
  <si>
    <t>14</t>
  </si>
  <si>
    <t>15</t>
  </si>
  <si>
    <t>16</t>
  </si>
  <si>
    <t>XÃ SƠN TINH</t>
  </si>
  <si>
    <t>Trưởng Ban Kinh tế-xã hội - PCT HĐND</t>
  </si>
  <si>
    <t>Đinh Văn Loạ</t>
  </si>
  <si>
    <t>Phó trưởng Ban Kinh tế-xã hội</t>
  </si>
  <si>
    <t>Trưởng Ban Pháp chế</t>
  </si>
  <si>
    <t>Phó trưởng Ban Pháp chế</t>
  </si>
  <si>
    <t>Phụ cấp CV</t>
  </si>
  <si>
    <t>BT Đảng ủy</t>
  </si>
  <si>
    <t>CT UBND</t>
  </si>
  <si>
    <t>PBT ĐU-CT HĐND</t>
  </si>
  <si>
    <t>PCT HĐND</t>
  </si>
  <si>
    <t>PCT UBND</t>
  </si>
  <si>
    <t>Trưởng CAX</t>
  </si>
  <si>
    <t>Chỉ huy trưởng QS</t>
  </si>
  <si>
    <t>CT UBMTTQVN</t>
  </si>
  <si>
    <t>CT HLHPN</t>
  </si>
  <si>
    <t>CT HCCB</t>
  </si>
  <si>
    <t>BT ĐTN</t>
  </si>
  <si>
    <t>Hiệu trưởng TH</t>
  </si>
  <si>
    <t>BTCB</t>
  </si>
  <si>
    <t>Đội Phó</t>
  </si>
  <si>
    <t>Thành Viên</t>
  </si>
  <si>
    <t>Đinh Văn Thuần</t>
  </si>
  <si>
    <t>Phạm Thanh Truyền</t>
  </si>
  <si>
    <t>tham khảo</t>
  </si>
  <si>
    <t>(Kèm theo Công văn số 210/UBND ngày   22   tháng 8 năm 2023 của UBND xã Sơn Tinh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</si>
</sst>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quot;€&quot;* #,##0_-;\-&quot;€&quot;* #,##0_-;_-&quot;€&quot;* &quot;-&quot;_-;_-@_-"/>
    <numFmt numFmtId="167" formatCode="&quot;\&quot;#,##0.00;[Red]&quot;\&quot;&quot;\&quot;&quot;\&quot;&quot;\&quot;&quot;\&quot;&quot;\&quot;\-#,##0.00"/>
    <numFmt numFmtId="168" formatCode="&quot;\&quot;#,##0;[Red]&quot;\&quot;&quot;\&quot;\-#,##0"/>
    <numFmt numFmtId="169" formatCode="_-* #,##0_-;\-* #,##0_-;_-* &quot;-&quot;_-;_-@_-"/>
    <numFmt numFmtId="170" formatCode="_-* #,##0.00_-;\-* #,##0.00_-;_-* &quot;-&quot;??_-;_-@_-"/>
    <numFmt numFmtId="171" formatCode="_-* #,##0\ &quot;€&quot;_-;\-* #,##0\ &quot;€&quot;_-;_-* &quot;-&quot;\ &quot;€&quot;_-;_-@_-"/>
    <numFmt numFmtId="172" formatCode="_-* #,##0\ _F_-;\-* #,##0\ _F_-;_-* &quot;-&quot;\ _F_-;_-@_-"/>
    <numFmt numFmtId="173" formatCode="_ &quot;\&quot;* #,##0_ ;_ &quot;\&quot;* \-#,##0_ ;_ &quot;\&quot;* &quot;-&quot;_ ;_ @_ "/>
    <numFmt numFmtId="174" formatCode="_ &quot;\&quot;* #,##0.00_ ;_ &quot;\&quot;* \-#,##0.00_ ;_ &quot;\&quot;* &quot;-&quot;??_ ;_ @_ "/>
    <numFmt numFmtId="175" formatCode="_ * #,##0_ ;_ * \-#,##0_ ;_ * &quot;-&quot;_ ;_ @_ "/>
    <numFmt numFmtId="176" formatCode="_ * #,##0.00_ ;_ * \-#,##0.00_ ;_ * &quot;-&quot;??_ ;_ @_ "/>
    <numFmt numFmtId="177" formatCode="0.000"/>
    <numFmt numFmtId="178" formatCode="#,##0.0_);\(#,##0.0\)"/>
    <numFmt numFmtId="179" formatCode="_(* #,##0.0000_);_(* \(#,##0.0000\);_(* &quot;-&quot;??_);_(@_)"/>
    <numFmt numFmtId="180" formatCode="0.0%;[Red]\(0.0%\)"/>
    <numFmt numFmtId="181" formatCode="_ * #,##0.00_)&quot;£&quot;_ ;_ * \(#,##0.00\)&quot;£&quot;_ ;_ * &quot;-&quot;??_)&quot;£&quot;_ ;_ @_ "/>
    <numFmt numFmtId="182" formatCode="_-&quot;$&quot;* #,##0.00_-;\-&quot;$&quot;* #,##0.00_-;_-&quot;$&quot;* &quot;-&quot;??_-;_-@_-"/>
    <numFmt numFmtId="183" formatCode="0.0%;\(0.0%\)"/>
    <numFmt numFmtId="184" formatCode="_(* #,##0_);_(* \(#,##0\);_(* &quot;-&quot;??_);_(@_)"/>
    <numFmt numFmtId="185" formatCode="0.000_)"/>
    <numFmt numFmtId="186" formatCode="_-* #,##0.00\ _€_-;\-* #,##0.00\ _€_-;_-* &quot;-&quot;??\ _€_-;_-@_-"/>
    <numFmt numFmtId="187" formatCode="&quot;C&quot;#,##0.00_);\(&quot;C&quot;#,##0.00\)"/>
    <numFmt numFmtId="188" formatCode="_ &quot;\&quot;* #,##0.00_ ;_ &quot;\&quot;* &quot;\&quot;&quot;\&quot;&quot;\&quot;&quot;\&quot;&quot;\&quot;&quot;\&quot;&quot;\&quot;&quot;\&quot;&quot;\&quot;\-#,##0.00_ ;_ &quot;\&quot;* &quot;-&quot;??_ ;_ @_ "/>
    <numFmt numFmtId="189" formatCode="&quot;C&quot;#,##0_);\(&quot;C&quot;#,##0\)"/>
    <numFmt numFmtId="190" formatCode="&quot;$&quot;\ \ \ \ #,##0_);\(&quot;$&quot;\ \ \ #,##0\)"/>
    <numFmt numFmtId="191" formatCode="&quot;$&quot;\ \ \ \ \ #,##0_);\(&quot;$&quot;\ \ \ \ \ #,##0\)"/>
    <numFmt numFmtId="192" formatCode="&quot;C&quot;#,##0_);[Red]\(&quot;C&quot;#,##0\)"/>
    <numFmt numFmtId="193" formatCode="#,###;\-#,###;&quot;&quot;;_(@_)"/>
    <numFmt numFmtId="194" formatCode="#,##0_ ;[Red]\-#,##0\ "/>
    <numFmt numFmtId="195" formatCode="#,##0\ &quot;$&quot;_);[Red]\(#,##0\ &quot;$&quot;\)"/>
    <numFmt numFmtId="196" formatCode="&quot;$&quot;###,0&quot;.&quot;00_);[Red]\(&quot;$&quot;###,0&quot;.&quot;00\)"/>
    <numFmt numFmtId="197" formatCode="&quot;\&quot;#,##0;[Red]\-&quot;\&quot;#,##0"/>
    <numFmt numFmtId="198" formatCode="&quot;\&quot;#,##0.00;\-&quot;\&quot;#,##0.00"/>
    <numFmt numFmtId="199" formatCode="#,##0.000_);\(#,##0.000\)"/>
    <numFmt numFmtId="200" formatCode="#,##0.00\ &quot;F&quot;;[Red]\-#,##0.00\ &quot;F&quot;"/>
    <numFmt numFmtId="201" formatCode="#,##0\ &quot;F&quot;;\-#,##0\ &quot;F&quot;"/>
    <numFmt numFmtId="202" formatCode="#,##0\ &quot;F&quot;;[Red]\-#,##0\ &quot;F&quot;"/>
    <numFmt numFmtId="203" formatCode="_-* #,##0\ &quot;F&quot;_-;\-* #,##0\ &quot;F&quot;_-;_-* &quot;-&quot;\ &quot;F&quot;_-;_-@_-"/>
    <numFmt numFmtId="204" formatCode="#,##0.00\ &quot;F&quot;;\-#,##0.00\ &quot;F&quot;"/>
    <numFmt numFmtId="205" formatCode="&quot;\&quot;#,##0.00;[Red]&quot;\&quot;\-#,##0.00"/>
    <numFmt numFmtId="206" formatCode="&quot;\&quot;#,##0;[Red]&quot;\&quot;\-#,##0"/>
    <numFmt numFmtId="207" formatCode="_-&quot;$&quot;* #,##0_-;\-&quot;$&quot;* #,##0_-;_-&quot;$&quot;* &quot;-&quot;_-;_-@_-"/>
    <numFmt numFmtId="208" formatCode="_(* #,##0.0_);_(* \(#,##0.0\);_(* &quot;-&quot;??_);_(@_)"/>
    <numFmt numFmtId="209" formatCode="#,##0.0"/>
  </numFmts>
  <fonts count="144">
    <font>
      <sz val="11"/>
      <color theme="1"/>
      <name val="Calibri"/>
      <family val="2"/>
      <scheme val="minor"/>
    </font>
    <font>
      <sz val="13"/>
      <name val=".VnTime"/>
      <family val="2"/>
    </font>
    <font>
      <sz val="13"/>
      <name val="Times New Roman"/>
      <family val="1"/>
      <charset val="163"/>
    </font>
    <font>
      <sz val="12"/>
      <name val=".VnArial Narrow"/>
      <family val="2"/>
    </font>
    <font>
      <b/>
      <sz val="12"/>
      <name val="Times New Roman"/>
      <family val="1"/>
      <charset val="163"/>
    </font>
    <font>
      <i/>
      <sz val="12"/>
      <name val="Times New Roman"/>
      <family val="1"/>
      <charset val="163"/>
    </font>
    <font>
      <i/>
      <sz val="13"/>
      <name val="Times New Roman"/>
      <family val="1"/>
      <charset val="163"/>
    </font>
    <font>
      <b/>
      <sz val="12.5"/>
      <name val="Times New Roman"/>
      <family val="1"/>
      <charset val="163"/>
    </font>
    <font>
      <sz val="12.5"/>
      <name val="Times New Roman"/>
      <family val="1"/>
      <charset val="163"/>
    </font>
    <font>
      <b/>
      <sz val="13"/>
      <name val="Times New Roman"/>
      <family val="1"/>
      <charset val="163"/>
    </font>
    <font>
      <sz val="13"/>
      <name val="Times New Roman"/>
      <family val="1"/>
    </font>
    <font>
      <sz val="11"/>
      <color theme="1"/>
      <name val="Calibri"/>
      <family val="2"/>
      <scheme val="minor"/>
    </font>
    <font>
      <sz val="12"/>
      <name val=".VnArial Narrow"/>
      <family val="2"/>
    </font>
    <font>
      <sz val="12"/>
      <name val="Times New Roman"/>
      <family val="1"/>
      <charset val="163"/>
    </font>
    <font>
      <b/>
      <sz val="11"/>
      <name val="Times New Roman"/>
      <family val="1"/>
      <charset val="163"/>
    </font>
    <font>
      <sz val="12"/>
      <name val="VNI-Times"/>
    </font>
    <font>
      <sz val="10"/>
      <name val="Arial"/>
      <family val="2"/>
    </font>
    <font>
      <sz val="10"/>
      <name val="?? ??"/>
      <family val="1"/>
      <charset val="136"/>
    </font>
    <font>
      <sz val="14"/>
      <name val="??"/>
      <family val="3"/>
      <charset val="129"/>
    </font>
    <font>
      <sz val="12"/>
      <name val="????"/>
      <family val="1"/>
      <charset val="136"/>
    </font>
    <font>
      <sz val="12"/>
      <name val="Courier"/>
      <family val="3"/>
    </font>
    <font>
      <sz val="12"/>
      <name val="Times New Roman"/>
      <family val="1"/>
    </font>
    <font>
      <sz val="12"/>
      <name val="|??¢¥¢¬¨Ï"/>
      <family val="1"/>
      <charset val="129"/>
    </font>
    <font>
      <sz val="10"/>
      <name val="VNI-Times"/>
    </font>
    <font>
      <sz val="10"/>
      <name val="MS Sans Serif"/>
      <family val="2"/>
    </font>
    <font>
      <sz val="12"/>
      <name val=".VnTime"/>
      <family val="2"/>
    </font>
    <font>
      <sz val="10"/>
      <color indexed="8"/>
      <name val="Arial"/>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8"/>
      <name val="Times New Roman"/>
      <family val="1"/>
    </font>
    <font>
      <sz val="12"/>
      <name val="Tms Rmn"/>
    </font>
    <font>
      <sz val="11"/>
      <name val="µ¸¿ò"/>
      <charset val="129"/>
    </font>
    <font>
      <sz val="12"/>
      <name val="µ¸¿òÃ¼"/>
      <family val="3"/>
      <charset val="129"/>
    </font>
    <font>
      <sz val="10"/>
      <name val="±¼¸²A¼"/>
      <family val="3"/>
      <charset val="129"/>
    </font>
    <font>
      <sz val="10"/>
      <name val="Arial"/>
      <family val="2"/>
      <charset val="163"/>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10"/>
      <color indexed="8"/>
      <name val="Arial"/>
      <family val="2"/>
      <charset val="1"/>
    </font>
    <font>
      <sz val="8"/>
      <name val="Arial"/>
      <family val="2"/>
      <charset val="163"/>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b/>
      <sz val="11"/>
      <name val="Helv"/>
    </font>
    <font>
      <sz val="10"/>
      <name val=".VnTime"/>
      <family val="2"/>
    </font>
    <font>
      <sz val="12"/>
      <name val="Arial"/>
      <family val="2"/>
    </font>
    <font>
      <sz val="10"/>
      <name val="Times New Roman"/>
      <family val="1"/>
    </font>
    <font>
      <sz val="7"/>
      <name val="Small Fonts"/>
      <family val="2"/>
    </font>
    <font>
      <sz val="14"/>
      <name val="Times New Roman"/>
      <family val="1"/>
    </font>
    <font>
      <sz val="11"/>
      <color theme="1"/>
      <name val="Calibri"/>
      <family val="2"/>
      <charset val="163"/>
      <scheme val="minor"/>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2"/>
      <name val=".VnTime"/>
      <family val="2"/>
    </font>
    <font>
      <b/>
      <sz val="10"/>
      <name val="VN AvantGBook"/>
    </font>
    <font>
      <b/>
      <sz val="16"/>
      <name val=".VnTime"/>
      <family val="2"/>
    </font>
    <font>
      <sz val="9"/>
      <name val=".VnTime"/>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i/>
      <sz val="11"/>
      <name val="Times New Roman"/>
      <family val="1"/>
      <charset val="163"/>
    </font>
    <font>
      <b/>
      <i/>
      <sz val="12"/>
      <name val="Times New Roman"/>
      <family val="1"/>
      <charset val="163"/>
    </font>
    <font>
      <b/>
      <sz val="10"/>
      <name val="Times New Roman"/>
      <family val="1"/>
      <charset val="163"/>
    </font>
    <font>
      <sz val="10"/>
      <name val="Times New Roman"/>
      <family val="1"/>
      <charset val="163"/>
    </font>
    <font>
      <b/>
      <sz val="16"/>
      <name val="Times New Roman"/>
      <family val="1"/>
      <charset val="163"/>
    </font>
    <font>
      <i/>
      <sz val="14"/>
      <name val="Times New Roman"/>
      <family val="1"/>
      <charset val="163"/>
    </font>
    <font>
      <i/>
      <sz val="12"/>
      <name val="Times New Roman"/>
      <family val="1"/>
    </font>
    <font>
      <b/>
      <u/>
      <sz val="12"/>
      <name val="Times New Roman"/>
      <family val="1"/>
    </font>
    <font>
      <b/>
      <sz val="12"/>
      <name val=".VnArial Narrow"/>
      <family val="2"/>
    </font>
    <font>
      <b/>
      <sz val="12"/>
      <name val="Times New Roman"/>
      <family val="1"/>
    </font>
    <font>
      <b/>
      <sz val="14"/>
      <name val="Times New Roman"/>
      <family val="1"/>
    </font>
    <font>
      <b/>
      <sz val="12.5"/>
      <name val="Times New Roman"/>
      <family val="1"/>
    </font>
    <font>
      <b/>
      <sz val="11"/>
      <name val="Times New Roman"/>
      <family val="1"/>
    </font>
    <font>
      <b/>
      <sz val="10"/>
      <name val="Times New Roman"/>
      <family val="1"/>
    </font>
    <font>
      <sz val="12.5"/>
      <color rgb="FFFF0000"/>
      <name val="Times New Roman"/>
      <family val="1"/>
      <charset val="163"/>
    </font>
    <font>
      <b/>
      <i/>
      <sz val="13"/>
      <name val="Times New Roman"/>
      <family val="1"/>
    </font>
    <font>
      <sz val="8"/>
      <name val="Times New Roman"/>
      <family val="1"/>
      <charset val="163"/>
    </font>
    <font>
      <b/>
      <sz val="8"/>
      <name val="Times New Roman"/>
      <family val="1"/>
    </font>
    <font>
      <b/>
      <i/>
      <sz val="8"/>
      <name val="Times New Roman"/>
      <family val="1"/>
    </font>
    <font>
      <b/>
      <sz val="8"/>
      <color indexed="81"/>
      <name val="Tahoma"/>
      <family val="2"/>
    </font>
    <font>
      <sz val="8"/>
      <color indexed="81"/>
      <name val="Tahoma"/>
      <family val="2"/>
    </font>
    <font>
      <b/>
      <sz val="9"/>
      <name val="Times New Roman"/>
      <family val="1"/>
    </font>
    <font>
      <b/>
      <sz val="7"/>
      <name val="Times New Roman"/>
      <family val="1"/>
    </font>
    <font>
      <sz val="7"/>
      <name val="Times New Roman"/>
      <family val="1"/>
    </font>
    <font>
      <b/>
      <i/>
      <sz val="10"/>
      <name val="Times New Roman"/>
      <family val="1"/>
    </font>
    <font>
      <sz val="8"/>
      <name val="VNtimes new roman"/>
      <family val="2"/>
    </font>
    <font>
      <sz val="10"/>
      <color rgb="FFFF0000"/>
      <name val="Arial"/>
      <family val="2"/>
    </font>
    <font>
      <sz val="11"/>
      <name val="Times New Roman"/>
      <family val="1"/>
    </font>
    <font>
      <sz val="13"/>
      <color rgb="FFFF0000"/>
      <name val="Times New Roman"/>
      <family val="1"/>
      <charset val="163"/>
    </font>
    <font>
      <sz val="12"/>
      <color theme="1"/>
      <name val="Times New Roman"/>
      <family val="1"/>
    </font>
    <font>
      <b/>
      <i/>
      <sz val="12"/>
      <name val="Times New Roman"/>
      <family val="1"/>
    </font>
    <font>
      <b/>
      <i/>
      <sz val="12"/>
      <color indexed="8"/>
      <name val="Times New Roman"/>
      <family val="1"/>
    </font>
    <font>
      <b/>
      <sz val="13"/>
      <name val="Times New Roman"/>
      <family val="1"/>
    </font>
    <font>
      <b/>
      <u/>
      <sz val="13"/>
      <name val="Times New Roman"/>
      <family val="1"/>
    </font>
    <font>
      <i/>
      <sz val="13"/>
      <name val="Times New Roman"/>
      <family val="1"/>
    </font>
    <font>
      <sz val="13"/>
      <color theme="1"/>
      <name val="Times New Roman"/>
      <family val="1"/>
    </font>
    <font>
      <b/>
      <sz val="12"/>
      <color indexed="12"/>
      <name val="Times New Roman"/>
      <family val="1"/>
    </font>
    <font>
      <sz val="12"/>
      <color indexed="12"/>
      <name val="Times New Roman"/>
      <family val="1"/>
    </font>
    <font>
      <i/>
      <sz val="12"/>
      <color indexed="12"/>
      <name val="Times New Roman"/>
      <family val="1"/>
    </font>
    <font>
      <sz val="12"/>
      <color rgb="FFFF0000"/>
      <name val="Times New Roman"/>
      <family val="1"/>
    </font>
    <font>
      <sz val="8"/>
      <name val="Arial"/>
      <family val="2"/>
    </font>
    <font>
      <sz val="11"/>
      <name val="Calibri"/>
      <family val="2"/>
      <scheme val="minor"/>
    </font>
    <font>
      <sz val="7"/>
      <name val="Calibri"/>
      <family val="2"/>
      <scheme val="minor"/>
    </font>
    <font>
      <sz val="8"/>
      <name val="Calibri"/>
      <family val="2"/>
      <scheme val="minor"/>
    </font>
    <font>
      <sz val="7"/>
      <name val="Times New Roman"/>
      <family val="1"/>
      <charset val="163"/>
    </font>
    <font>
      <b/>
      <sz val="9"/>
      <name val="Times New Roman"/>
      <family val="1"/>
      <charset val="163"/>
    </font>
    <font>
      <b/>
      <sz val="11"/>
      <name val="Calibri"/>
      <family val="2"/>
      <scheme val="minor"/>
    </font>
    <font>
      <sz val="9"/>
      <name val="Times New Roman"/>
      <family val="1"/>
      <charset val="163"/>
    </font>
    <font>
      <sz val="11"/>
      <color indexed="8"/>
      <name val="Times New Roman"/>
      <family val="1"/>
    </font>
  </fonts>
  <fills count="2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313">
    <xf numFmtId="0" fontId="0" fillId="0" borderId="0"/>
    <xf numFmtId="0" fontId="1" fillId="0" borderId="0"/>
    <xf numFmtId="0" fontId="3" fillId="0" borderId="0"/>
    <xf numFmtId="0" fontId="3" fillId="0" borderId="0"/>
    <xf numFmtId="0" fontId="12" fillId="0" borderId="0"/>
    <xf numFmtId="166" fontId="15" fillId="0" borderId="0" applyFont="0" applyFill="0" applyBorder="0" applyAlignment="0" applyProtection="0"/>
    <xf numFmtId="167" fontId="16" fillId="0" borderId="0" applyFont="0" applyFill="0" applyBorder="0" applyAlignment="0" applyProtection="0"/>
    <xf numFmtId="0" fontId="17" fillId="0" borderId="0" applyFont="0" applyFill="0" applyBorder="0" applyAlignment="0" applyProtection="0"/>
    <xf numFmtId="168" fontId="16" fillId="0" borderId="0" applyFont="0" applyFill="0" applyBorder="0" applyAlignment="0" applyProtection="0"/>
    <xf numFmtId="0" fontId="16" fillId="0" borderId="0" applyNumberFormat="0" applyFill="0" applyBorder="0" applyAlignment="0" applyProtection="0"/>
    <xf numFmtId="40" fontId="18" fillId="0" borderId="0" applyFont="0" applyFill="0" applyBorder="0" applyAlignment="0" applyProtection="0"/>
    <xf numFmtId="38" fontId="18"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6" fontId="20" fillId="0" borderId="0" applyFont="0" applyFill="0" applyBorder="0" applyAlignment="0" applyProtection="0"/>
    <xf numFmtId="0" fontId="21" fillId="0" borderId="0">
      <alignment vertical="center"/>
    </xf>
    <xf numFmtId="0" fontId="16" fillId="0" borderId="0" applyFont="0" applyFill="0" applyBorder="0" applyAlignment="0" applyProtection="0"/>
    <xf numFmtId="0" fontId="16" fillId="0" borderId="0" applyFont="0" applyFill="0" applyBorder="0" applyAlignment="0" applyProtection="0"/>
    <xf numFmtId="0" fontId="22" fillId="0" borderId="0"/>
    <xf numFmtId="0" fontId="16" fillId="0" borderId="0" applyNumberForma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0" fontId="24" fillId="0" borderId="0"/>
    <xf numFmtId="172" fontId="25" fillId="0" borderId="0" applyFont="0" applyFill="0" applyBorder="0" applyAlignment="0" applyProtection="0"/>
    <xf numFmtId="0" fontId="26" fillId="0" borderId="0">
      <alignment vertical="top"/>
    </xf>
    <xf numFmtId="0" fontId="26" fillId="0" borderId="0">
      <alignment vertical="top"/>
    </xf>
    <xf numFmtId="171" fontId="23" fillId="0" borderId="0" applyFont="0" applyFill="0" applyBorder="0" applyAlignment="0" applyProtection="0"/>
    <xf numFmtId="166" fontId="15" fillId="0" borderId="0" applyFont="0" applyFill="0" applyBorder="0" applyAlignment="0" applyProtection="0"/>
    <xf numFmtId="170" fontId="15" fillId="0" borderId="0" applyFont="0" applyFill="0" applyBorder="0" applyAlignment="0" applyProtection="0"/>
    <xf numFmtId="0" fontId="23" fillId="0" borderId="0" applyFont="0" applyFill="0" applyBorder="0" applyAlignment="0" applyProtection="0"/>
    <xf numFmtId="169" fontId="15" fillId="0" borderId="0" applyFont="0" applyFill="0" applyBorder="0" applyAlignment="0" applyProtection="0"/>
    <xf numFmtId="171" fontId="23" fillId="0" borderId="0" applyFont="0" applyFill="0" applyBorder="0" applyAlignment="0" applyProtection="0"/>
    <xf numFmtId="0" fontId="23" fillId="0" borderId="0" applyFont="0" applyFill="0" applyBorder="0" applyAlignment="0" applyProtection="0"/>
    <xf numFmtId="170" fontId="15" fillId="0" borderId="0" applyFont="0" applyFill="0" applyBorder="0" applyAlignment="0" applyProtection="0"/>
    <xf numFmtId="172" fontId="23" fillId="0" borderId="0" applyFont="0" applyFill="0" applyBorder="0" applyAlignment="0" applyProtection="0"/>
    <xf numFmtId="169" fontId="15" fillId="0" borderId="0" applyFont="0" applyFill="0" applyBorder="0" applyAlignment="0" applyProtection="0"/>
    <xf numFmtId="170" fontId="15" fillId="0" borderId="0" applyFont="0" applyFill="0" applyBorder="0" applyAlignment="0" applyProtection="0"/>
    <xf numFmtId="172" fontId="23" fillId="0" borderId="0" applyFont="0" applyFill="0" applyBorder="0" applyAlignment="0" applyProtection="0"/>
    <xf numFmtId="0" fontId="23" fillId="0" borderId="0" applyFont="0" applyFill="0" applyBorder="0" applyAlignment="0" applyProtection="0"/>
    <xf numFmtId="169" fontId="15" fillId="0" borderId="0" applyFont="0" applyFill="0" applyBorder="0" applyAlignment="0" applyProtection="0"/>
    <xf numFmtId="166" fontId="15" fillId="0" borderId="0" applyFont="0" applyFill="0" applyBorder="0" applyAlignment="0" applyProtection="0"/>
    <xf numFmtId="0" fontId="27" fillId="0" borderId="0"/>
    <xf numFmtId="169" fontId="15" fillId="0" borderId="0" applyFont="0" applyFill="0" applyBorder="0" applyAlignment="0" applyProtection="0"/>
    <xf numFmtId="172" fontId="23" fillId="0" borderId="0" applyFont="0" applyFill="0" applyBorder="0" applyAlignment="0" applyProtection="0"/>
    <xf numFmtId="0" fontId="23" fillId="0" borderId="0" applyFont="0" applyFill="0" applyBorder="0" applyAlignment="0" applyProtection="0"/>
    <xf numFmtId="166" fontId="15" fillId="0" borderId="0" applyFont="0" applyFill="0" applyBorder="0" applyAlignment="0" applyProtection="0"/>
    <xf numFmtId="170" fontId="15" fillId="0" borderId="0" applyFont="0" applyFill="0" applyBorder="0" applyAlignment="0" applyProtection="0"/>
    <xf numFmtId="173" fontId="28" fillId="0" borderId="0" applyFont="0" applyFill="0" applyBorder="0" applyAlignment="0" applyProtection="0"/>
    <xf numFmtId="1" fontId="29" fillId="0" borderId="3" applyBorder="0" applyAlignment="0">
      <alignment horizontal="center"/>
    </xf>
    <xf numFmtId="173" fontId="28"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9" fontId="30" fillId="0" borderId="0" applyFont="0" applyFill="0" applyBorder="0" applyAlignment="0" applyProtection="0"/>
    <xf numFmtId="0" fontId="31" fillId="2" borderId="0"/>
    <xf numFmtId="0" fontId="25" fillId="0" borderId="0"/>
    <xf numFmtId="0" fontId="32" fillId="2" borderId="0"/>
    <xf numFmtId="0" fontId="33" fillId="0" borderId="0">
      <alignment wrapText="1"/>
    </xf>
    <xf numFmtId="173" fontId="34" fillId="0" borderId="0" applyFont="0" applyFill="0" applyBorder="0" applyAlignment="0" applyProtection="0"/>
    <xf numFmtId="0" fontId="35" fillId="0" borderId="0" applyFont="0" applyFill="0" applyBorder="0" applyAlignment="0" applyProtection="0"/>
    <xf numFmtId="173" fontId="36" fillId="0" borderId="0" applyFont="0" applyFill="0" applyBorder="0" applyAlignment="0" applyProtection="0"/>
    <xf numFmtId="174" fontId="34" fillId="0" borderId="0" applyFont="0" applyFill="0" applyBorder="0" applyAlignment="0" applyProtection="0"/>
    <xf numFmtId="0" fontId="35" fillId="0" borderId="0" applyFont="0" applyFill="0" applyBorder="0" applyAlignment="0" applyProtection="0"/>
    <xf numFmtId="174" fontId="36" fillId="0" borderId="0" applyFont="0" applyFill="0" applyBorder="0" applyAlignment="0" applyProtection="0"/>
    <xf numFmtId="0" fontId="37" fillId="0" borderId="0">
      <alignment horizontal="center" wrapText="1"/>
      <protection locked="0"/>
    </xf>
    <xf numFmtId="175" fontId="34" fillId="0" borderId="0" applyFont="0" applyFill="0" applyBorder="0" applyAlignment="0" applyProtection="0"/>
    <xf numFmtId="0" fontId="35" fillId="0" borderId="0" applyFont="0" applyFill="0" applyBorder="0" applyAlignment="0" applyProtection="0"/>
    <xf numFmtId="175" fontId="36" fillId="0" borderId="0" applyFont="0" applyFill="0" applyBorder="0" applyAlignment="0" applyProtection="0"/>
    <xf numFmtId="176" fontId="34" fillId="0" borderId="0" applyFont="0" applyFill="0" applyBorder="0" applyAlignment="0" applyProtection="0"/>
    <xf numFmtId="0" fontId="35" fillId="0" borderId="0" applyFont="0" applyFill="0" applyBorder="0" applyAlignment="0" applyProtection="0"/>
    <xf numFmtId="176" fontId="36" fillId="0" borderId="0" applyFont="0" applyFill="0" applyBorder="0" applyAlignment="0" applyProtection="0"/>
    <xf numFmtId="166" fontId="15" fillId="0" borderId="0" applyFont="0" applyFill="0" applyBorder="0" applyAlignment="0" applyProtection="0"/>
    <xf numFmtId="0" fontId="38" fillId="0" borderId="0" applyNumberFormat="0" applyFill="0" applyBorder="0" applyAlignment="0" applyProtection="0"/>
    <xf numFmtId="0" fontId="35" fillId="0" borderId="0"/>
    <xf numFmtId="0" fontId="39" fillId="0" borderId="0"/>
    <xf numFmtId="0" fontId="35" fillId="0" borderId="0"/>
    <xf numFmtId="0" fontId="40" fillId="0" borderId="0"/>
    <xf numFmtId="0" fontId="41" fillId="0" borderId="0"/>
    <xf numFmtId="177" fontId="42" fillId="0" borderId="0" applyFill="0" applyBorder="0" applyAlignment="0"/>
    <xf numFmtId="178" fontId="43" fillId="0" borderId="0" applyFill="0" applyBorder="0" applyAlignment="0"/>
    <xf numFmtId="179" fontId="43" fillId="0" borderId="0" applyFill="0" applyBorder="0" applyAlignment="0"/>
    <xf numFmtId="180" fontId="43" fillId="0" borderId="0" applyFill="0" applyBorder="0" applyAlignment="0"/>
    <xf numFmtId="181" fontId="42" fillId="0" borderId="0" applyFill="0" applyBorder="0" applyAlignment="0"/>
    <xf numFmtId="182" fontId="43" fillId="0" borderId="0" applyFill="0" applyBorder="0" applyAlignment="0"/>
    <xf numFmtId="183" fontId="43" fillId="0" borderId="0" applyFill="0" applyBorder="0" applyAlignment="0"/>
    <xf numFmtId="178" fontId="43" fillId="0" borderId="0" applyFill="0" applyBorder="0" applyAlignment="0"/>
    <xf numFmtId="0" fontId="44" fillId="0" borderId="0"/>
    <xf numFmtId="184" fontId="45" fillId="0" borderId="0" applyFont="0" applyFill="0" applyBorder="0" applyAlignment="0" applyProtection="0"/>
    <xf numFmtId="185" fontId="46" fillId="0" borderId="0"/>
    <xf numFmtId="185" fontId="46" fillId="0" borderId="0"/>
    <xf numFmtId="185" fontId="46" fillId="0" borderId="0"/>
    <xf numFmtId="185" fontId="46" fillId="0" borderId="0"/>
    <xf numFmtId="185" fontId="46" fillId="0" borderId="0"/>
    <xf numFmtId="185" fontId="46" fillId="0" borderId="0"/>
    <xf numFmtId="185" fontId="46" fillId="0" borderId="0"/>
    <xf numFmtId="185" fontId="46" fillId="0" borderId="0"/>
    <xf numFmtId="182" fontId="43" fillId="0" borderId="0" applyFont="0" applyFill="0" applyBorder="0" applyAlignment="0" applyProtection="0"/>
    <xf numFmtId="43" fontId="16" fillId="0" borderId="0" applyFont="0" applyFill="0" applyBorder="0" applyAlignment="0" applyProtection="0"/>
    <xf numFmtId="186" fontId="16"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87" fontId="24" fillId="0" borderId="0"/>
    <xf numFmtId="3" fontId="16" fillId="0" borderId="0" applyFont="0" applyFill="0" applyBorder="0" applyAlignment="0" applyProtection="0"/>
    <xf numFmtId="0" fontId="47" fillId="0" borderId="0" applyNumberFormat="0" applyAlignment="0">
      <alignment horizontal="left"/>
    </xf>
    <xf numFmtId="178" fontId="43" fillId="0" borderId="0" applyFont="0" applyFill="0" applyBorder="0" applyAlignment="0" applyProtection="0"/>
    <xf numFmtId="188" fontId="15" fillId="0" borderId="0" applyFont="0" applyFill="0" applyBorder="0" applyAlignment="0" applyProtection="0"/>
    <xf numFmtId="189" fontId="24" fillId="0" borderId="0"/>
    <xf numFmtId="0" fontId="16" fillId="0" borderId="0" applyFont="0" applyFill="0" applyBorder="0" applyAlignment="0" applyProtection="0"/>
    <xf numFmtId="14" fontId="26" fillId="0" borderId="0" applyFill="0" applyBorder="0" applyAlignment="0"/>
    <xf numFmtId="190" fontId="24" fillId="0" borderId="0" applyFont="0" applyFill="0" applyBorder="0" applyAlignment="0" applyProtection="0"/>
    <xf numFmtId="191" fontId="24" fillId="0" borderId="0" applyFont="0" applyFill="0" applyBorder="0" applyAlignment="0" applyProtection="0"/>
    <xf numFmtId="192" fontId="24" fillId="0" borderId="0"/>
    <xf numFmtId="169" fontId="48" fillId="0" borderId="0" applyFont="0" applyFill="0" applyBorder="0" applyAlignment="0" applyProtection="0"/>
    <xf numFmtId="170" fontId="48" fillId="0" borderId="0" applyFont="0" applyFill="0" applyBorder="0" applyAlignment="0" applyProtection="0"/>
    <xf numFmtId="169" fontId="48" fillId="0" borderId="0" applyFont="0" applyFill="0" applyBorder="0" applyAlignment="0" applyProtection="0"/>
    <xf numFmtId="41" fontId="48" fillId="0" borderId="0" applyFont="0" applyFill="0" applyBorder="0" applyAlignment="0" applyProtection="0"/>
    <xf numFmtId="169" fontId="48" fillId="0" borderId="0" applyFont="0" applyFill="0" applyBorder="0" applyAlignment="0" applyProtection="0"/>
    <xf numFmtId="169"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9" fontId="48" fillId="0" borderId="0" applyFont="0" applyFill="0" applyBorder="0" applyAlignment="0" applyProtection="0"/>
    <xf numFmtId="169" fontId="48" fillId="0" borderId="0" applyFont="0" applyFill="0" applyBorder="0" applyAlignment="0" applyProtection="0"/>
    <xf numFmtId="169"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4"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170" fontId="48" fillId="0" borderId="0" applyFont="0" applyFill="0" applyBorder="0" applyAlignment="0" applyProtection="0"/>
    <xf numFmtId="43" fontId="48" fillId="0" borderId="0" applyFont="0" applyFill="0" applyBorder="0" applyAlignment="0" applyProtection="0"/>
    <xf numFmtId="170" fontId="48" fillId="0" borderId="0" applyFont="0" applyFill="0" applyBorder="0" applyAlignment="0" applyProtection="0"/>
    <xf numFmtId="170"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170" fontId="48" fillId="0" borderId="0" applyFont="0" applyFill="0" applyBorder="0" applyAlignment="0" applyProtection="0"/>
    <xf numFmtId="170" fontId="48" fillId="0" borderId="0" applyFont="0" applyFill="0" applyBorder="0" applyAlignment="0" applyProtection="0"/>
    <xf numFmtId="170"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43" fontId="48" fillId="0" borderId="0" applyFont="0" applyFill="0" applyBorder="0" applyAlignment="0" applyProtection="0"/>
    <xf numFmtId="182" fontId="43" fillId="0" borderId="0" applyFill="0" applyBorder="0" applyAlignment="0"/>
    <xf numFmtId="178" fontId="43" fillId="0" borderId="0" applyFill="0" applyBorder="0" applyAlignment="0"/>
    <xf numFmtId="182" fontId="43" fillId="0" borderId="0" applyFill="0" applyBorder="0" applyAlignment="0"/>
    <xf numFmtId="183" fontId="43" fillId="0" borderId="0" applyFill="0" applyBorder="0" applyAlignment="0"/>
    <xf numFmtId="178" fontId="43" fillId="0" borderId="0" applyFill="0" applyBorder="0" applyAlignment="0"/>
    <xf numFmtId="0" fontId="49" fillId="0" borderId="0" applyNumberFormat="0" applyAlignment="0">
      <alignment horizontal="left"/>
    </xf>
    <xf numFmtId="0" fontId="50" fillId="0" borderId="0"/>
    <xf numFmtId="2" fontId="16" fillId="0" borderId="0" applyFont="0" applyFill="0" applyBorder="0" applyAlignment="0" applyProtection="0"/>
    <xf numFmtId="38" fontId="51" fillId="3" borderId="0" applyNumberFormat="0" applyBorder="0" applyAlignment="0" applyProtection="0"/>
    <xf numFmtId="193" fontId="1" fillId="0" borderId="0" applyFont="0" applyFill="0" applyBorder="0" applyAlignment="0" applyProtection="0"/>
    <xf numFmtId="0" fontId="52" fillId="4" borderId="0"/>
    <xf numFmtId="0" fontId="53" fillId="0" borderId="0">
      <alignment horizontal="left"/>
    </xf>
    <xf numFmtId="0" fontId="54" fillId="0" borderId="14" applyNumberFormat="0" applyAlignment="0" applyProtection="0">
      <alignment horizontal="left" vertical="center"/>
    </xf>
    <xf numFmtId="0" fontId="54" fillId="0" borderId="4">
      <alignment horizontal="left" vertical="center"/>
    </xf>
    <xf numFmtId="0" fontId="55" fillId="0" borderId="0" applyProtection="0"/>
    <xf numFmtId="0" fontId="54" fillId="0" borderId="0" applyProtection="0"/>
    <xf numFmtId="0" fontId="56" fillId="0" borderId="15">
      <alignment horizontal="center"/>
    </xf>
    <xf numFmtId="0" fontId="56" fillId="0" borderId="0">
      <alignment horizontal="center"/>
    </xf>
    <xf numFmtId="5" fontId="57" fillId="5" borderId="3" applyNumberFormat="0" applyAlignment="0">
      <alignment horizontal="left" vertical="top"/>
    </xf>
    <xf numFmtId="49" fontId="58" fillId="0" borderId="3">
      <alignment vertical="center"/>
    </xf>
    <xf numFmtId="172" fontId="23" fillId="0" borderId="0" applyFont="0" applyFill="0" applyBorder="0" applyAlignment="0" applyProtection="0"/>
    <xf numFmtId="10" fontId="51" fillId="3" borderId="3" applyNumberFormat="0" applyBorder="0" applyAlignment="0" applyProtection="0"/>
    <xf numFmtId="0" fontId="25" fillId="0" borderId="0"/>
    <xf numFmtId="0" fontId="24" fillId="0" borderId="0"/>
    <xf numFmtId="182" fontId="43" fillId="0" borderId="0" applyFill="0" applyBorder="0" applyAlignment="0"/>
    <xf numFmtId="178" fontId="43" fillId="0" borderId="0" applyFill="0" applyBorder="0" applyAlignment="0"/>
    <xf numFmtId="182" fontId="43" fillId="0" borderId="0" applyFill="0" applyBorder="0" applyAlignment="0"/>
    <xf numFmtId="183" fontId="43" fillId="0" borderId="0" applyFill="0" applyBorder="0" applyAlignment="0"/>
    <xf numFmtId="178" fontId="43" fillId="0" borderId="0" applyFill="0" applyBorder="0" applyAlignment="0"/>
    <xf numFmtId="38" fontId="24" fillId="0" borderId="0" applyFont="0" applyFill="0" applyBorder="0" applyAlignment="0" applyProtection="0"/>
    <xf numFmtId="40" fontId="24" fillId="0" borderId="0" applyFont="0" applyFill="0" applyBorder="0" applyAlignment="0" applyProtection="0"/>
    <xf numFmtId="169" fontId="42" fillId="0" borderId="0" applyFont="0" applyFill="0" applyBorder="0" applyAlignment="0" applyProtection="0"/>
    <xf numFmtId="170" fontId="42" fillId="0" borderId="0" applyFont="0" applyFill="0" applyBorder="0" applyAlignment="0" applyProtection="0"/>
    <xf numFmtId="0" fontId="59" fillId="0" borderId="15"/>
    <xf numFmtId="194" fontId="60" fillId="0" borderId="5"/>
    <xf numFmtId="195" fontId="24" fillId="0" borderId="0" applyFont="0" applyFill="0" applyBorder="0" applyAlignment="0" applyProtection="0"/>
    <xf numFmtId="196" fontId="24" fillId="0" borderId="0" applyFont="0" applyFill="0" applyBorder="0" applyAlignment="0" applyProtection="0"/>
    <xf numFmtId="197" fontId="42" fillId="0" borderId="0" applyFont="0" applyFill="0" applyBorder="0" applyAlignment="0" applyProtection="0"/>
    <xf numFmtId="198" fontId="42" fillId="0" borderId="0" applyFont="0" applyFill="0" applyBorder="0" applyAlignment="0" applyProtection="0"/>
    <xf numFmtId="0" fontId="61" fillId="0" borderId="0" applyNumberFormat="0" applyFont="0" applyFill="0" applyAlignment="0"/>
    <xf numFmtId="0" fontId="62" fillId="0" borderId="0"/>
    <xf numFmtId="37" fontId="63" fillId="0" borderId="0"/>
    <xf numFmtId="0" fontId="42" fillId="0" borderId="0"/>
    <xf numFmtId="0" fontId="10" fillId="0" borderId="0"/>
    <xf numFmtId="0" fontId="64" fillId="0" borderId="0"/>
    <xf numFmtId="0" fontId="3" fillId="0" borderId="0"/>
    <xf numFmtId="0" fontId="64" fillId="0" borderId="0"/>
    <xf numFmtId="0" fontId="3" fillId="0" borderId="0"/>
    <xf numFmtId="0" fontId="3" fillId="0" borderId="0"/>
    <xf numFmtId="0" fontId="3" fillId="0" borderId="0"/>
    <xf numFmtId="0" fontId="3" fillId="0" borderId="0"/>
    <xf numFmtId="0" fontId="3" fillId="0" borderId="0"/>
    <xf numFmtId="0" fontId="3" fillId="0" borderId="0"/>
    <xf numFmtId="0" fontId="65" fillId="0" borderId="0"/>
    <xf numFmtId="0" fontId="25" fillId="0" borderId="0"/>
    <xf numFmtId="0" fontId="11" fillId="0" borderId="0"/>
    <xf numFmtId="0" fontId="42" fillId="0" borderId="0"/>
    <xf numFmtId="0" fontId="13" fillId="0" borderId="0"/>
    <xf numFmtId="0" fontId="1" fillId="0" borderId="0"/>
    <xf numFmtId="0" fontId="25" fillId="0" borderId="0"/>
    <xf numFmtId="0" fontId="48" fillId="0" borderId="0"/>
    <xf numFmtId="0" fontId="66" fillId="0" borderId="0" applyNumberFormat="0" applyFill="0" applyBorder="0" applyAlignment="0" applyProtection="0"/>
    <xf numFmtId="0" fontId="66" fillId="0" borderId="0" applyNumberFormat="0" applyFill="0" applyBorder="0" applyAlignment="0" applyProtection="0"/>
    <xf numFmtId="14" fontId="37" fillId="0" borderId="0">
      <alignment horizontal="center" wrapText="1"/>
      <protection locked="0"/>
    </xf>
    <xf numFmtId="181" fontId="42" fillId="0" borderId="0" applyFont="0" applyFill="0" applyBorder="0" applyAlignment="0" applyProtection="0"/>
    <xf numFmtId="199" fontId="42" fillId="0" borderId="0" applyFont="0" applyFill="0" applyBorder="0" applyAlignment="0" applyProtection="0"/>
    <xf numFmtId="10" fontId="42" fillId="0" borderId="0" applyFont="0" applyFill="0" applyBorder="0" applyAlignment="0" applyProtection="0"/>
    <xf numFmtId="9" fontId="16" fillId="0" borderId="0" applyFont="0" applyFill="0" applyBorder="0" applyAlignment="0" applyProtection="0"/>
    <xf numFmtId="9" fontId="24" fillId="0" borderId="16" applyNumberFormat="0" applyBorder="0"/>
    <xf numFmtId="182" fontId="43" fillId="0" borderId="0" applyFill="0" applyBorder="0" applyAlignment="0"/>
    <xf numFmtId="178" fontId="43" fillId="0" borderId="0" applyFill="0" applyBorder="0" applyAlignment="0"/>
    <xf numFmtId="182" fontId="43" fillId="0" borderId="0" applyFill="0" applyBorder="0" applyAlignment="0"/>
    <xf numFmtId="183" fontId="43" fillId="0" borderId="0" applyFill="0" applyBorder="0" applyAlignment="0"/>
    <xf numFmtId="178" fontId="43" fillId="0" borderId="0" applyFill="0" applyBorder="0" applyAlignment="0"/>
    <xf numFmtId="0" fontId="67" fillId="0" borderId="0"/>
    <xf numFmtId="0" fontId="24" fillId="0" borderId="0" applyNumberFormat="0" applyFont="0" applyFill="0" applyBorder="0" applyAlignment="0" applyProtection="0">
      <alignment horizontal="left"/>
    </xf>
    <xf numFmtId="0" fontId="68" fillId="0" borderId="15">
      <alignment horizontal="center"/>
    </xf>
    <xf numFmtId="0" fontId="69" fillId="6" borderId="0" applyNumberFormat="0" applyFont="0" applyBorder="0" applyAlignment="0">
      <alignment horizontal="center"/>
    </xf>
    <xf numFmtId="14" fontId="70" fillId="0" borderId="0" applyNumberFormat="0" applyFill="0" applyBorder="0" applyAlignment="0" applyProtection="0">
      <alignment horizontal="left"/>
    </xf>
    <xf numFmtId="172" fontId="23" fillId="0" borderId="0" applyFont="0" applyFill="0" applyBorder="0" applyAlignment="0" applyProtection="0"/>
    <xf numFmtId="4" fontId="71" fillId="7" borderId="17" applyNumberFormat="0" applyProtection="0">
      <alignment vertical="center"/>
    </xf>
    <xf numFmtId="4" fontId="72" fillId="7" borderId="17" applyNumberFormat="0" applyProtection="0">
      <alignment vertical="center"/>
    </xf>
    <xf numFmtId="4" fontId="73" fillId="7" borderId="17" applyNumberFormat="0" applyProtection="0">
      <alignment horizontal="left" vertical="center" indent="1"/>
    </xf>
    <xf numFmtId="4" fontId="73" fillId="8" borderId="0" applyNumberFormat="0" applyProtection="0">
      <alignment horizontal="left" vertical="center" indent="1"/>
    </xf>
    <xf numFmtId="4" fontId="73" fillId="9" borderId="17" applyNumberFormat="0" applyProtection="0">
      <alignment horizontal="right" vertical="center"/>
    </xf>
    <xf numFmtId="4" fontId="73" fillId="10" borderId="17" applyNumberFormat="0" applyProtection="0">
      <alignment horizontal="right" vertical="center"/>
    </xf>
    <xf numFmtId="4" fontId="73" fillId="11" borderId="17" applyNumberFormat="0" applyProtection="0">
      <alignment horizontal="right" vertical="center"/>
    </xf>
    <xf numFmtId="4" fontId="73" fillId="12" borderId="17" applyNumberFormat="0" applyProtection="0">
      <alignment horizontal="right" vertical="center"/>
    </xf>
    <xf numFmtId="4" fontId="73" fillId="13" borderId="17" applyNumberFormat="0" applyProtection="0">
      <alignment horizontal="right" vertical="center"/>
    </xf>
    <xf numFmtId="4" fontId="73" fillId="14" borderId="17" applyNumberFormat="0" applyProtection="0">
      <alignment horizontal="right" vertical="center"/>
    </xf>
    <xf numFmtId="4" fontId="73" fillId="15" borderId="17" applyNumberFormat="0" applyProtection="0">
      <alignment horizontal="right" vertical="center"/>
    </xf>
    <xf numFmtId="4" fontId="73" fillId="16" borderId="17" applyNumberFormat="0" applyProtection="0">
      <alignment horizontal="right" vertical="center"/>
    </xf>
    <xf numFmtId="4" fontId="73" fillId="17" borderId="17" applyNumberFormat="0" applyProtection="0">
      <alignment horizontal="right" vertical="center"/>
    </xf>
    <xf numFmtId="4" fontId="71" fillId="18" borderId="18" applyNumberFormat="0" applyProtection="0">
      <alignment horizontal="left" vertical="center" indent="1"/>
    </xf>
    <xf numFmtId="4" fontId="71" fillId="19" borderId="0" applyNumberFormat="0" applyProtection="0">
      <alignment horizontal="left" vertical="center" indent="1"/>
    </xf>
    <xf numFmtId="4" fontId="71" fillId="8" borderId="0" applyNumberFormat="0" applyProtection="0">
      <alignment horizontal="left" vertical="center" indent="1"/>
    </xf>
    <xf numFmtId="4" fontId="73" fillId="19" borderId="17" applyNumberFormat="0" applyProtection="0">
      <alignment horizontal="right" vertical="center"/>
    </xf>
    <xf numFmtId="4" fontId="26" fillId="19" borderId="0" applyNumberFormat="0" applyProtection="0">
      <alignment horizontal="left" vertical="center" indent="1"/>
    </xf>
    <xf numFmtId="4" fontId="26" fillId="8" borderId="0" applyNumberFormat="0" applyProtection="0">
      <alignment horizontal="left" vertical="center" indent="1"/>
    </xf>
    <xf numFmtId="4" fontId="73" fillId="20" borderId="17" applyNumberFormat="0" applyProtection="0">
      <alignment vertical="center"/>
    </xf>
    <xf numFmtId="4" fontId="74" fillId="20" borderId="17" applyNumberFormat="0" applyProtection="0">
      <alignment vertical="center"/>
    </xf>
    <xf numFmtId="4" fontId="71" fillId="19" borderId="19" applyNumberFormat="0" applyProtection="0">
      <alignment horizontal="left" vertical="center" indent="1"/>
    </xf>
    <xf numFmtId="4" fontId="73" fillId="20" borderId="17" applyNumberFormat="0" applyProtection="0">
      <alignment horizontal="right" vertical="center"/>
    </xf>
    <xf numFmtId="4" fontId="74" fillId="20" borderId="17" applyNumberFormat="0" applyProtection="0">
      <alignment horizontal="right" vertical="center"/>
    </xf>
    <xf numFmtId="4" fontId="71" fillId="19" borderId="17" applyNumberFormat="0" applyProtection="0">
      <alignment horizontal="left" vertical="center" indent="1"/>
    </xf>
    <xf numFmtId="4" fontId="75" fillId="5" borderId="19" applyNumberFormat="0" applyProtection="0">
      <alignment horizontal="left" vertical="center" indent="1"/>
    </xf>
    <xf numFmtId="4" fontId="76" fillId="20" borderId="17" applyNumberFormat="0" applyProtection="0">
      <alignment horizontal="right" vertical="center"/>
    </xf>
    <xf numFmtId="0" fontId="69" fillId="1" borderId="4" applyNumberFormat="0" applyFont="0" applyAlignment="0">
      <alignment horizontal="center"/>
    </xf>
    <xf numFmtId="0" fontId="77" fillId="0" borderId="0" applyNumberFormat="0" applyFill="0" applyBorder="0" applyAlignment="0">
      <alignment horizontal="center"/>
    </xf>
    <xf numFmtId="0" fontId="78" fillId="0" borderId="9" applyNumberFormat="0" applyFill="0" applyBorder="0" applyAlignment="0" applyProtection="0"/>
    <xf numFmtId="171"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0" fontId="59" fillId="0" borderId="0"/>
    <xf numFmtId="40" fontId="79" fillId="0" borderId="0" applyBorder="0">
      <alignment horizontal="right"/>
    </xf>
    <xf numFmtId="200" fontId="1" fillId="0" borderId="13">
      <alignment horizontal="right" vertical="center"/>
    </xf>
    <xf numFmtId="200" fontId="1" fillId="0" borderId="13">
      <alignment horizontal="right" vertical="center"/>
    </xf>
    <xf numFmtId="200" fontId="1" fillId="0" borderId="13">
      <alignment horizontal="right" vertical="center"/>
    </xf>
    <xf numFmtId="49" fontId="26" fillId="0" borderId="0" applyFill="0" applyBorder="0" applyAlignment="0"/>
    <xf numFmtId="201" fontId="42" fillId="0" borderId="0" applyFill="0" applyBorder="0" applyAlignment="0"/>
    <xf numFmtId="202" fontId="42" fillId="0" borderId="0" applyFill="0" applyBorder="0" applyAlignment="0"/>
    <xf numFmtId="203" fontId="1" fillId="0" borderId="13">
      <alignment horizontal="center"/>
    </xf>
    <xf numFmtId="0" fontId="66" fillId="0" borderId="0" applyNumberFormat="0" applyFill="0" applyBorder="0" applyAlignment="0" applyProtection="0"/>
    <xf numFmtId="3" fontId="80" fillId="0" borderId="20" applyNumberFormat="0" applyBorder="0" applyAlignment="0"/>
    <xf numFmtId="202" fontId="1" fillId="0" borderId="0"/>
    <xf numFmtId="204" fontId="1" fillId="0" borderId="3"/>
    <xf numFmtId="3" fontId="1" fillId="0" borderId="0" applyNumberFormat="0" applyBorder="0" applyAlignment="0" applyProtection="0">
      <alignment horizontal="centerContinuous"/>
      <protection locked="0"/>
    </xf>
    <xf numFmtId="3" fontId="81" fillId="0" borderId="0">
      <protection locked="0"/>
    </xf>
    <xf numFmtId="5" fontId="82" fillId="21" borderId="1">
      <alignment vertical="top"/>
    </xf>
    <xf numFmtId="0" fontId="83" fillId="22" borderId="3">
      <alignment horizontal="left" vertical="center"/>
    </xf>
    <xf numFmtId="6" fontId="84" fillId="23" borderId="1"/>
    <xf numFmtId="5" fontId="57" fillId="0" borderId="1">
      <alignment horizontal="left" vertical="top"/>
    </xf>
    <xf numFmtId="0" fontId="85" fillId="24" borderId="0">
      <alignment horizontal="left" vertical="center"/>
    </xf>
    <xf numFmtId="5" fontId="60" fillId="0" borderId="11">
      <alignment horizontal="left" vertical="top"/>
    </xf>
    <xf numFmtId="0" fontId="86" fillId="0" borderId="11">
      <alignment horizontal="left" vertical="center"/>
    </xf>
    <xf numFmtId="42" fontId="48" fillId="0" borderId="0" applyFont="0" applyFill="0" applyBorder="0" applyAlignment="0" applyProtection="0"/>
    <xf numFmtId="44" fontId="48" fillId="0" borderId="0" applyFont="0" applyFill="0" applyBorder="0" applyAlignment="0" applyProtection="0"/>
    <xf numFmtId="0" fontId="87" fillId="0" borderId="0" applyNumberFormat="0" applyFill="0" applyBorder="0" applyAlignment="0" applyProtection="0"/>
    <xf numFmtId="0" fontId="88" fillId="0" borderId="0" applyFont="0" applyFill="0" applyBorder="0" applyAlignment="0" applyProtection="0"/>
    <xf numFmtId="0" fontId="88" fillId="0" borderId="0" applyFont="0" applyFill="0" applyBorder="0" applyAlignment="0" applyProtection="0"/>
    <xf numFmtId="0" fontId="21" fillId="0" borderId="0">
      <alignment vertical="center"/>
    </xf>
    <xf numFmtId="40" fontId="89" fillId="0" borderId="0" applyFont="0" applyFill="0" applyBorder="0" applyAlignment="0" applyProtection="0"/>
    <xf numFmtId="38" fontId="89" fillId="0" borderId="0" applyFont="0" applyFill="0" applyBorder="0" applyAlignment="0" applyProtection="0"/>
    <xf numFmtId="0" fontId="89" fillId="0" borderId="0" applyFont="0" applyFill="0" applyBorder="0" applyAlignment="0" applyProtection="0"/>
    <xf numFmtId="0" fontId="89" fillId="0" borderId="0" applyFont="0" applyFill="0" applyBorder="0" applyAlignment="0" applyProtection="0"/>
    <xf numFmtId="9" fontId="90" fillId="0" borderId="0" applyFont="0" applyFill="0" applyBorder="0" applyAlignment="0" applyProtection="0"/>
    <xf numFmtId="0" fontId="91" fillId="0" borderId="0"/>
    <xf numFmtId="168" fontId="16" fillId="0" borderId="0" applyFont="0" applyFill="0" applyBorder="0" applyAlignment="0" applyProtection="0"/>
    <xf numFmtId="167" fontId="16" fillId="0" borderId="0" applyFont="0" applyFill="0" applyBorder="0" applyAlignment="0" applyProtection="0"/>
    <xf numFmtId="205" fontId="92" fillId="0" borderId="0" applyFont="0" applyFill="0" applyBorder="0" applyAlignment="0" applyProtection="0"/>
    <xf numFmtId="206" fontId="92" fillId="0" borderId="0" applyFont="0" applyFill="0" applyBorder="0" applyAlignment="0" applyProtection="0"/>
    <xf numFmtId="0" fontId="93" fillId="0" borderId="0"/>
    <xf numFmtId="0" fontId="61" fillId="0" borderId="0"/>
    <xf numFmtId="169" fontId="94" fillId="0" borderId="0" applyFont="0" applyFill="0" applyBorder="0" applyAlignment="0" applyProtection="0"/>
    <xf numFmtId="170" fontId="94" fillId="0" borderId="0" applyFont="0" applyFill="0" applyBorder="0" applyAlignment="0" applyProtection="0"/>
    <xf numFmtId="0" fontId="62" fillId="0" borderId="0"/>
    <xf numFmtId="207" fontId="94" fillId="0" borderId="0" applyFont="0" applyFill="0" applyBorder="0" applyAlignment="0" applyProtection="0"/>
    <xf numFmtId="6" fontId="20" fillId="0" borderId="0" applyFont="0" applyFill="0" applyBorder="0" applyAlignment="0" applyProtection="0"/>
    <xf numFmtId="182" fontId="94" fillId="0" borderId="0" applyFont="0" applyFill="0" applyBorder="0" applyAlignment="0" applyProtection="0"/>
    <xf numFmtId="0" fontId="42" fillId="0" borderId="0"/>
    <xf numFmtId="43" fontId="11" fillId="0" borderId="0" applyFont="0" applyFill="0" applyBorder="0" applyAlignment="0" applyProtection="0"/>
    <xf numFmtId="0" fontId="16" fillId="0" borderId="0"/>
    <xf numFmtId="0" fontId="2" fillId="0" borderId="0"/>
  </cellStyleXfs>
  <cellXfs count="492">
    <xf numFmtId="0" fontId="0" fillId="0" borderId="0" xfId="0"/>
    <xf numFmtId="0" fontId="2" fillId="0" borderId="0" xfId="1" applyFont="1"/>
    <xf numFmtId="0" fontId="4" fillId="0" borderId="0" xfId="2" applyNumberFormat="1" applyFont="1" applyAlignment="1">
      <alignment horizontal="left" vertical="center"/>
    </xf>
    <xf numFmtId="0" fontId="4" fillId="0" borderId="0" xfId="1" applyNumberFormat="1" applyFont="1"/>
    <xf numFmtId="0" fontId="6" fillId="0" borderId="0" xfId="1" applyNumberFormat="1" applyFont="1" applyAlignment="1">
      <alignment horizontal="right"/>
    </xf>
    <xf numFmtId="0" fontId="2" fillId="0" borderId="0" xfId="1" applyFont="1" applyAlignment="1">
      <alignment wrapText="1"/>
    </xf>
    <xf numFmtId="0" fontId="4" fillId="0" borderId="0" xfId="1" applyFont="1" applyAlignment="1">
      <alignment wrapText="1"/>
    </xf>
    <xf numFmtId="0" fontId="8" fillId="0" borderId="3" xfId="1" applyFont="1" applyBorder="1" applyAlignment="1">
      <alignment horizontal="center" vertical="center" wrapText="1"/>
    </xf>
    <xf numFmtId="0" fontId="2" fillId="0" borderId="4" xfId="1" applyFont="1" applyBorder="1" applyAlignment="1">
      <alignment wrapText="1"/>
    </xf>
    <xf numFmtId="0" fontId="9" fillId="0" borderId="0" xfId="1" applyNumberFormat="1" applyFont="1" applyAlignment="1">
      <alignment horizontal="right"/>
    </xf>
    <xf numFmtId="0" fontId="13" fillId="0" borderId="0" xfId="4" applyFont="1"/>
    <xf numFmtId="0" fontId="13" fillId="0" borderId="0" xfId="4" applyFont="1" applyAlignment="1"/>
    <xf numFmtId="0" fontId="6" fillId="0" borderId="0" xfId="4" applyFont="1" applyAlignment="1">
      <alignment horizontal="right"/>
    </xf>
    <xf numFmtId="0" fontId="13" fillId="0" borderId="0" xfId="4" applyFont="1" applyBorder="1"/>
    <xf numFmtId="0" fontId="4" fillId="0" borderId="0" xfId="4" applyFont="1"/>
    <xf numFmtId="0" fontId="13" fillId="0" borderId="0" xfId="4" applyNumberFormat="1" applyFont="1"/>
    <xf numFmtId="0" fontId="13" fillId="0" borderId="8" xfId="4" applyFont="1" applyBorder="1" applyAlignment="1">
      <alignment horizontal="center" vertical="center"/>
    </xf>
    <xf numFmtId="0" fontId="13" fillId="0" borderId="6" xfId="4" applyFont="1" applyBorder="1" applyAlignment="1">
      <alignment horizontal="center" vertical="center"/>
    </xf>
    <xf numFmtId="49" fontId="13" fillId="0" borderId="6" xfId="4" applyNumberFormat="1" applyFont="1" applyBorder="1" applyAlignment="1">
      <alignment vertical="center"/>
    </xf>
    <xf numFmtId="0" fontId="13" fillId="0" borderId="6" xfId="4" applyFont="1" applyBorder="1" applyAlignment="1">
      <alignment horizontal="center" vertical="center" wrapText="1"/>
    </xf>
    <xf numFmtId="0" fontId="12" fillId="0" borderId="0" xfId="4"/>
    <xf numFmtId="0" fontId="13" fillId="0" borderId="0" xfId="2" applyFont="1"/>
    <xf numFmtId="0" fontId="13" fillId="0" borderId="0" xfId="2" applyFont="1" applyAlignment="1"/>
    <xf numFmtId="49" fontId="13" fillId="0" borderId="0" xfId="2" applyNumberFormat="1" applyFont="1"/>
    <xf numFmtId="49" fontId="95" fillId="0" borderId="0" xfId="2" applyNumberFormat="1" applyFont="1"/>
    <xf numFmtId="49" fontId="2" fillId="0" borderId="0" xfId="2" applyNumberFormat="1" applyFont="1"/>
    <xf numFmtId="49" fontId="6" fillId="0" borderId="0" xfId="2" applyNumberFormat="1" applyFont="1"/>
    <xf numFmtId="0" fontId="4" fillId="0" borderId="0" xfId="205" applyFont="1" applyFill="1" applyAlignment="1"/>
    <xf numFmtId="0" fontId="2" fillId="0" borderId="0" xfId="206" applyNumberFormat="1" applyFont="1" applyAlignment="1">
      <alignment horizontal="center"/>
    </xf>
    <xf numFmtId="49" fontId="13" fillId="0" borderId="6" xfId="2" applyNumberFormat="1" applyFont="1" applyBorder="1" applyAlignment="1">
      <alignment vertical="center"/>
    </xf>
    <xf numFmtId="0" fontId="13" fillId="0" borderId="6" xfId="2" applyFont="1" applyBorder="1" applyAlignment="1">
      <alignment horizontal="center" vertical="center"/>
    </xf>
    <xf numFmtId="49" fontId="13" fillId="0" borderId="6" xfId="2" quotePrefix="1" applyNumberFormat="1" applyFont="1" applyBorder="1" applyAlignment="1">
      <alignment vertical="center" wrapText="1"/>
    </xf>
    <xf numFmtId="0" fontId="13" fillId="0" borderId="6" xfId="2" applyFont="1" applyBorder="1" applyAlignment="1">
      <alignment horizontal="center" vertical="center" wrapText="1"/>
    </xf>
    <xf numFmtId="49" fontId="13" fillId="0" borderId="3" xfId="2" quotePrefix="1" applyNumberFormat="1" applyFont="1" applyBorder="1" applyAlignment="1">
      <alignment horizontal="center" vertical="center"/>
    </xf>
    <xf numFmtId="0" fontId="13" fillId="0" borderId="3" xfId="2" applyFont="1" applyBorder="1" applyAlignment="1">
      <alignment horizontal="center" vertical="center"/>
    </xf>
    <xf numFmtId="49" fontId="13" fillId="0" borderId="3" xfId="2" applyNumberFormat="1" applyFont="1" applyBorder="1" applyAlignment="1">
      <alignment horizontal="center" vertical="center"/>
    </xf>
    <xf numFmtId="0" fontId="13" fillId="0" borderId="3" xfId="2" applyFont="1" applyBorder="1" applyAlignment="1">
      <alignment vertical="center"/>
    </xf>
    <xf numFmtId="0" fontId="5" fillId="0" borderId="0" xfId="2" applyNumberFormat="1" applyFont="1" applyAlignment="1">
      <alignment horizontal="right"/>
    </xf>
    <xf numFmtId="49" fontId="13" fillId="0" borderId="0" xfId="4" applyNumberFormat="1" applyFont="1"/>
    <xf numFmtId="49" fontId="95" fillId="0" borderId="0" xfId="4" applyNumberFormat="1" applyFont="1"/>
    <xf numFmtId="49" fontId="2" fillId="0" borderId="0" xfId="4" applyNumberFormat="1" applyFont="1"/>
    <xf numFmtId="49" fontId="6" fillId="0" borderId="0" xfId="4" applyNumberFormat="1" applyFont="1"/>
    <xf numFmtId="49" fontId="9" fillId="0" borderId="0" xfId="4" applyNumberFormat="1" applyFont="1"/>
    <xf numFmtId="0" fontId="13" fillId="0" borderId="0" xfId="195" applyNumberFormat="1" applyFont="1" applyAlignment="1"/>
    <xf numFmtId="0" fontId="13" fillId="0" borderId="0" xfId="195" applyFont="1" applyAlignment="1"/>
    <xf numFmtId="0" fontId="5" fillId="0" borderId="0" xfId="204" applyFont="1" applyBorder="1" applyAlignment="1">
      <alignment horizontal="left" vertical="top"/>
    </xf>
    <xf numFmtId="0" fontId="13" fillId="0" borderId="0" xfId="4" applyFont="1" applyAlignment="1">
      <alignment vertical="center"/>
    </xf>
    <xf numFmtId="0" fontId="13" fillId="0" borderId="8" xfId="4" applyFont="1" applyBorder="1" applyAlignment="1">
      <alignment vertical="center"/>
    </xf>
    <xf numFmtId="49" fontId="13" fillId="0" borderId="8" xfId="4" applyNumberFormat="1" applyFont="1" applyBorder="1" applyAlignment="1">
      <alignment vertical="center"/>
    </xf>
    <xf numFmtId="0" fontId="13" fillId="0" borderId="0" xfId="4" applyFont="1" applyBorder="1" applyAlignment="1">
      <alignment vertical="center"/>
    </xf>
    <xf numFmtId="49" fontId="13" fillId="0" borderId="6" xfId="4" applyNumberFormat="1" applyFont="1" applyBorder="1" applyAlignment="1">
      <alignment vertical="center" wrapText="1"/>
    </xf>
    <xf numFmtId="0" fontId="13" fillId="0" borderId="7" xfId="4" applyFont="1" applyBorder="1" applyAlignment="1">
      <alignment horizontal="center" vertical="center" wrapText="1"/>
    </xf>
    <xf numFmtId="49" fontId="13" fillId="0" borderId="6" xfId="4" applyNumberFormat="1" applyFont="1" applyBorder="1" applyAlignment="1">
      <alignment horizontal="left" vertical="center"/>
    </xf>
    <xf numFmtId="0" fontId="13" fillId="0" borderId="6" xfId="4" applyFont="1" applyBorder="1" applyAlignment="1">
      <alignment vertical="center"/>
    </xf>
    <xf numFmtId="3" fontId="13" fillId="0" borderId="6" xfId="4" applyNumberFormat="1" applyFont="1" applyBorder="1" applyAlignment="1">
      <alignment vertical="center"/>
    </xf>
    <xf numFmtId="49" fontId="97" fillId="0" borderId="5" xfId="4" applyNumberFormat="1" applyFont="1" applyBorder="1" applyAlignment="1">
      <alignment horizontal="center" vertical="center"/>
    </xf>
    <xf numFmtId="0" fontId="98" fillId="0" borderId="5" xfId="4" applyFont="1" applyBorder="1" applyAlignment="1">
      <alignment horizontal="center" vertical="center"/>
    </xf>
    <xf numFmtId="0" fontId="98" fillId="0" borderId="2" xfId="4" quotePrefix="1" applyFont="1" applyBorder="1" applyAlignment="1">
      <alignment horizontal="center" vertical="center" wrapText="1"/>
    </xf>
    <xf numFmtId="0" fontId="98" fillId="0" borderId="2" xfId="4" applyFont="1" applyBorder="1" applyAlignment="1">
      <alignment horizontal="center"/>
    </xf>
    <xf numFmtId="0" fontId="98" fillId="0" borderId="3" xfId="4" applyFont="1" applyBorder="1" applyAlignment="1">
      <alignment horizontal="center"/>
    </xf>
    <xf numFmtId="49" fontId="98" fillId="0" borderId="3" xfId="4" applyNumberFormat="1" applyFont="1" applyBorder="1" applyAlignment="1">
      <alignment horizontal="center"/>
    </xf>
    <xf numFmtId="0" fontId="5" fillId="0" borderId="0" xfId="195" applyNumberFormat="1" applyFont="1" applyAlignment="1">
      <alignment horizontal="right" vertical="center"/>
    </xf>
    <xf numFmtId="0" fontId="95" fillId="0" borderId="0" xfId="4" applyFont="1" applyAlignment="1">
      <alignment horizontal="center"/>
    </xf>
    <xf numFmtId="49" fontId="95" fillId="0" borderId="0" xfId="4" applyNumberFormat="1" applyFont="1" applyAlignment="1">
      <alignment horizontal="center"/>
    </xf>
    <xf numFmtId="0" fontId="95" fillId="0" borderId="0" xfId="4" applyNumberFormat="1" applyFont="1" applyAlignment="1">
      <alignment horizontal="center"/>
    </xf>
    <xf numFmtId="0" fontId="14" fillId="0" borderId="0" xfId="4" applyFont="1" applyAlignment="1">
      <alignment horizontal="center" vertical="center" wrapText="1"/>
    </xf>
    <xf numFmtId="0" fontId="5" fillId="0" borderId="0" xfId="4" applyNumberFormat="1" applyFont="1" applyBorder="1" applyAlignment="1">
      <alignment wrapText="1"/>
    </xf>
    <xf numFmtId="0" fontId="5" fillId="0" borderId="0" xfId="204" applyFont="1" applyBorder="1" applyAlignment="1">
      <alignment horizontal="left" wrapText="1"/>
    </xf>
    <xf numFmtId="0" fontId="13" fillId="0" borderId="0" xfId="4" applyFont="1" applyBorder="1" applyAlignment="1">
      <alignment vertical="center" wrapText="1"/>
    </xf>
    <xf numFmtId="0" fontId="13" fillId="0" borderId="6" xfId="4" applyFont="1" applyBorder="1" applyAlignment="1">
      <alignment vertical="center" wrapText="1"/>
    </xf>
    <xf numFmtId="3" fontId="13" fillId="0" borderId="6" xfId="4" applyNumberFormat="1" applyFont="1" applyBorder="1" applyAlignment="1">
      <alignment vertical="center" wrapText="1"/>
    </xf>
    <xf numFmtId="0" fontId="4" fillId="0" borderId="0" xfId="195" applyFont="1" applyAlignment="1">
      <alignment horizontal="right" vertical="center"/>
    </xf>
    <xf numFmtId="0" fontId="21" fillId="0" borderId="0" xfId="199" applyFont="1"/>
    <xf numFmtId="0" fontId="21" fillId="0" borderId="0" xfId="199" applyFont="1" applyAlignment="1">
      <alignment horizontal="center"/>
    </xf>
    <xf numFmtId="0" fontId="101" fillId="0" borderId="0" xfId="199" applyFont="1"/>
    <xf numFmtId="0" fontId="101" fillId="0" borderId="0" xfId="199" applyNumberFormat="1" applyFont="1" applyAlignment="1">
      <alignment horizontal="center"/>
    </xf>
    <xf numFmtId="0" fontId="21" fillId="0" borderId="0" xfId="199" quotePrefix="1" applyFont="1" applyAlignment="1">
      <alignment horizontal="center"/>
    </xf>
    <xf numFmtId="0" fontId="62" fillId="0" borderId="0" xfId="199" applyFont="1" applyAlignment="1">
      <alignment horizontal="center"/>
    </xf>
    <xf numFmtId="0" fontId="62" fillId="0" borderId="3" xfId="199" applyFont="1" applyBorder="1" applyAlignment="1">
      <alignment horizontal="center" vertical="center" wrapText="1"/>
    </xf>
    <xf numFmtId="0" fontId="21" fillId="0" borderId="0" xfId="199" applyFont="1" applyBorder="1"/>
    <xf numFmtId="0" fontId="101" fillId="0" borderId="0" xfId="199" applyFont="1" applyAlignment="1">
      <alignment horizontal="right"/>
    </xf>
    <xf numFmtId="0" fontId="21" fillId="0" borderId="0" xfId="199" applyFont="1" applyAlignment="1">
      <alignment horizontal="centerContinuous"/>
    </xf>
    <xf numFmtId="0" fontId="105" fillId="0" borderId="0" xfId="199" applyFont="1"/>
    <xf numFmtId="0" fontId="105" fillId="0" borderId="0" xfId="199" applyNumberFormat="1" applyFont="1" applyAlignment="1">
      <alignment wrapText="1"/>
    </xf>
    <xf numFmtId="0" fontId="104" fillId="0" borderId="0" xfId="199" applyFont="1" applyAlignment="1">
      <alignment horizontal="centerContinuous"/>
    </xf>
    <xf numFmtId="0" fontId="104" fillId="0" borderId="0" xfId="199" applyNumberFormat="1" applyFont="1" applyAlignment="1"/>
    <xf numFmtId="0" fontId="21" fillId="0" borderId="8" xfId="199" applyFont="1" applyBorder="1" applyAlignment="1">
      <alignment vertical="center" textRotation="180"/>
    </xf>
    <xf numFmtId="0" fontId="21" fillId="0" borderId="8" xfId="199" applyFont="1" applyBorder="1"/>
    <xf numFmtId="0" fontId="21" fillId="0" borderId="8" xfId="199" applyNumberFormat="1" applyFont="1" applyBorder="1" applyAlignment="1">
      <alignment horizontal="left"/>
    </xf>
    <xf numFmtId="0" fontId="21" fillId="0" borderId="6" xfId="199" applyFont="1" applyBorder="1" applyAlignment="1">
      <alignment vertical="center" textRotation="180"/>
    </xf>
    <xf numFmtId="0" fontId="21" fillId="0" borderId="6" xfId="199" applyFont="1" applyBorder="1" applyAlignment="1"/>
    <xf numFmtId="0" fontId="21" fillId="0" borderId="6" xfId="199" applyFont="1" applyBorder="1" applyAlignment="1">
      <alignment horizontal="center"/>
    </xf>
    <xf numFmtId="0" fontId="21" fillId="0" borderId="25" xfId="199" applyNumberFormat="1" applyFont="1" applyBorder="1" applyAlignment="1">
      <alignment horizontal="left"/>
    </xf>
    <xf numFmtId="0" fontId="21" fillId="0" borderId="7" xfId="199" applyFont="1" applyBorder="1" applyAlignment="1">
      <alignment horizontal="center"/>
    </xf>
    <xf numFmtId="0" fontId="4" fillId="0" borderId="6" xfId="199" applyNumberFormat="1" applyFont="1" applyBorder="1" applyAlignment="1">
      <alignment horizontal="left"/>
    </xf>
    <xf numFmtId="0" fontId="4" fillId="0" borderId="6" xfId="199" applyFont="1" applyBorder="1" applyAlignment="1">
      <alignment horizontal="center"/>
    </xf>
    <xf numFmtId="0" fontId="21" fillId="0" borderId="9" xfId="199" applyFont="1" applyBorder="1"/>
    <xf numFmtId="0" fontId="21" fillId="0" borderId="6" xfId="199" applyNumberFormat="1" applyFont="1" applyBorder="1" applyAlignment="1">
      <alignment vertical="center" textRotation="180"/>
    </xf>
    <xf numFmtId="0" fontId="102" fillId="0" borderId="9" xfId="199" applyFont="1" applyBorder="1" applyAlignment="1">
      <alignment horizontal="center"/>
    </xf>
    <xf numFmtId="0" fontId="101" fillId="0" borderId="6" xfId="199" applyNumberFormat="1" applyFont="1" applyBorder="1" applyAlignment="1">
      <alignment horizontal="left"/>
    </xf>
    <xf numFmtId="0" fontId="102" fillId="0" borderId="9" xfId="199" applyNumberFormat="1" applyFont="1" applyBorder="1" applyAlignment="1">
      <alignment horizontal="left"/>
    </xf>
    <xf numFmtId="0" fontId="104" fillId="0" borderId="6" xfId="199" applyFont="1" applyBorder="1" applyAlignment="1">
      <alignment horizontal="center"/>
    </xf>
    <xf numFmtId="0" fontId="21" fillId="0" borderId="9" xfId="199" applyNumberFormat="1" applyFont="1" applyBorder="1" applyAlignment="1">
      <alignment horizontal="left"/>
    </xf>
    <xf numFmtId="0" fontId="21" fillId="0" borderId="5" xfId="199" applyNumberFormat="1" applyFont="1" applyBorder="1" applyAlignment="1">
      <alignment vertical="center" textRotation="180"/>
    </xf>
    <xf numFmtId="0" fontId="21" fillId="0" borderId="5" xfId="199" applyFont="1" applyBorder="1" applyAlignment="1">
      <alignment vertical="center" textRotation="180"/>
    </xf>
    <xf numFmtId="0" fontId="21" fillId="0" borderId="5" xfId="199" applyFont="1" applyBorder="1" applyAlignment="1"/>
    <xf numFmtId="0" fontId="102" fillId="0" borderId="10" xfId="199" applyFont="1" applyBorder="1" applyAlignment="1">
      <alignment horizontal="center"/>
    </xf>
    <xf numFmtId="0" fontId="102" fillId="0" borderId="10" xfId="199" applyNumberFormat="1" applyFont="1" applyBorder="1" applyAlignment="1">
      <alignment horizontal="center"/>
    </xf>
    <xf numFmtId="0" fontId="21" fillId="0" borderId="5" xfId="199" applyFont="1" applyBorder="1"/>
    <xf numFmtId="0" fontId="100" fillId="0" borderId="0" xfId="195" applyNumberFormat="1" applyFont="1" applyFill="1" applyAlignment="1">
      <alignment vertical="center"/>
    </xf>
    <xf numFmtId="0" fontId="100" fillId="0" borderId="0" xfId="195" applyNumberFormat="1" applyFont="1" applyFill="1" applyAlignment="1">
      <alignment horizontal="center" vertical="center"/>
    </xf>
    <xf numFmtId="0" fontId="21" fillId="0" borderId="7" xfId="199" applyFont="1" applyBorder="1" applyAlignment="1">
      <alignment vertical="center" textRotation="180"/>
    </xf>
    <xf numFmtId="0" fontId="21" fillId="0" borderId="7" xfId="199" applyFont="1" applyBorder="1" applyAlignment="1"/>
    <xf numFmtId="0" fontId="21" fillId="0" borderId="7" xfId="199" applyFont="1" applyBorder="1"/>
    <xf numFmtId="0" fontId="21" fillId="0" borderId="6" xfId="199" applyFont="1" applyBorder="1"/>
    <xf numFmtId="0" fontId="21" fillId="0" borderId="20" xfId="199" applyNumberFormat="1" applyFont="1" applyBorder="1" applyAlignment="1">
      <alignment vertical="center" textRotation="180"/>
    </xf>
    <xf numFmtId="0" fontId="21" fillId="0" borderId="20" xfId="199" applyFont="1" applyBorder="1" applyAlignment="1"/>
    <xf numFmtId="0" fontId="102" fillId="0" borderId="25" xfId="199" applyFont="1" applyBorder="1" applyAlignment="1">
      <alignment horizontal="center"/>
    </xf>
    <xf numFmtId="3" fontId="97" fillId="0" borderId="5" xfId="4" applyNumberFormat="1" applyFont="1" applyBorder="1" applyAlignment="1">
      <alignment horizontal="right" vertical="center"/>
    </xf>
    <xf numFmtId="3" fontId="13" fillId="0" borderId="6" xfId="4" applyNumberFormat="1" applyFont="1" applyBorder="1" applyAlignment="1">
      <alignment horizontal="right" vertical="center"/>
    </xf>
    <xf numFmtId="3" fontId="13" fillId="0" borderId="7" xfId="4" applyNumberFormat="1" applyFont="1" applyBorder="1" applyAlignment="1">
      <alignment horizontal="right" vertical="center"/>
    </xf>
    <xf numFmtId="3" fontId="13" fillId="0" borderId="8" xfId="4" applyNumberFormat="1" applyFont="1" applyBorder="1" applyAlignment="1">
      <alignment horizontal="right" vertical="center"/>
    </xf>
    <xf numFmtId="3" fontId="13" fillId="0" borderId="6" xfId="2" applyNumberFormat="1" applyFont="1" applyBorder="1" applyAlignment="1">
      <alignment horizontal="right" vertical="center"/>
    </xf>
    <xf numFmtId="3" fontId="21" fillId="0" borderId="6" xfId="2" applyNumberFormat="1" applyFont="1" applyBorder="1" applyAlignment="1">
      <alignment horizontal="right" vertical="center"/>
    </xf>
    <xf numFmtId="3" fontId="4" fillId="0" borderId="6" xfId="2" applyNumberFormat="1" applyFont="1" applyBorder="1" applyAlignment="1">
      <alignment horizontal="right"/>
    </xf>
    <xf numFmtId="3" fontId="21" fillId="0" borderId="6" xfId="2" applyNumberFormat="1" applyFont="1" applyBorder="1" applyAlignment="1">
      <alignment horizontal="right"/>
    </xf>
    <xf numFmtId="4" fontId="21" fillId="0" borderId="6" xfId="2" applyNumberFormat="1" applyFont="1" applyBorder="1" applyAlignment="1">
      <alignment horizontal="right" vertical="center"/>
    </xf>
    <xf numFmtId="4" fontId="13" fillId="0" borderId="6" xfId="2" applyNumberFormat="1" applyFont="1" applyBorder="1" applyAlignment="1">
      <alignment horizontal="right" vertical="center"/>
    </xf>
    <xf numFmtId="4" fontId="21" fillId="0" borderId="6" xfId="2" quotePrefix="1" applyNumberFormat="1" applyFont="1" applyBorder="1" applyAlignment="1">
      <alignment horizontal="right" vertical="center"/>
    </xf>
    <xf numFmtId="0" fontId="104" fillId="0" borderId="5" xfId="2" applyFont="1" applyBorder="1" applyAlignment="1">
      <alignment horizontal="center" vertical="center" wrapText="1"/>
    </xf>
    <xf numFmtId="49" fontId="104" fillId="0" borderId="5" xfId="2" applyNumberFormat="1" applyFont="1" applyBorder="1" applyAlignment="1">
      <alignment horizontal="center" vertical="center" wrapText="1"/>
    </xf>
    <xf numFmtId="3" fontId="104" fillId="0" borderId="5" xfId="2" applyNumberFormat="1" applyFont="1" applyBorder="1" applyAlignment="1">
      <alignment horizontal="right" vertical="center"/>
    </xf>
    <xf numFmtId="4" fontId="104" fillId="0" borderId="5" xfId="2" applyNumberFormat="1" applyFont="1" applyBorder="1" applyAlignment="1">
      <alignment horizontal="right" vertical="center"/>
    </xf>
    <xf numFmtId="0" fontId="104" fillId="0" borderId="0" xfId="2" applyFont="1"/>
    <xf numFmtId="4" fontId="21" fillId="0" borderId="6" xfId="2" applyNumberFormat="1" applyFont="1" applyBorder="1" applyAlignment="1">
      <alignment horizontal="right"/>
    </xf>
    <xf numFmtId="0" fontId="13" fillId="0" borderId="20" xfId="4" applyFont="1" applyBorder="1" applyAlignment="1">
      <alignment horizontal="center" vertical="center"/>
    </xf>
    <xf numFmtId="49" fontId="13" fillId="0" borderId="20" xfId="4" applyNumberFormat="1" applyFont="1" applyBorder="1" applyAlignment="1">
      <alignment horizontal="left" vertical="center"/>
    </xf>
    <xf numFmtId="3" fontId="13" fillId="0" borderId="20" xfId="4" applyNumberFormat="1" applyFont="1" applyBorder="1" applyAlignment="1">
      <alignment vertical="center"/>
    </xf>
    <xf numFmtId="0" fontId="13" fillId="0" borderId="20" xfId="4" applyFont="1" applyBorder="1" applyAlignment="1">
      <alignment vertical="center"/>
    </xf>
    <xf numFmtId="0" fontId="98" fillId="0" borderId="3" xfId="4" applyFont="1" applyBorder="1" applyAlignment="1">
      <alignment horizontal="center" vertical="center"/>
    </xf>
    <xf numFmtId="49" fontId="97" fillId="0" borderId="3" xfId="4" applyNumberFormat="1" applyFont="1" applyBorder="1" applyAlignment="1">
      <alignment horizontal="center" vertical="center"/>
    </xf>
    <xf numFmtId="3" fontId="4" fillId="0" borderId="3" xfId="4" applyNumberFormat="1" applyFont="1" applyBorder="1" applyAlignment="1">
      <alignment horizontal="right" vertical="center"/>
    </xf>
    <xf numFmtId="0" fontId="7" fillId="0" borderId="3" xfId="1" applyFont="1" applyBorder="1" applyAlignment="1">
      <alignment horizontal="center" vertical="center" wrapText="1"/>
    </xf>
    <xf numFmtId="0" fontId="7" fillId="0" borderId="3" xfId="1" applyNumberFormat="1" applyFont="1" applyBorder="1" applyAlignment="1">
      <alignment vertical="center" wrapText="1"/>
    </xf>
    <xf numFmtId="0" fontId="8" fillId="0" borderId="3" xfId="1" applyNumberFormat="1" applyFont="1" applyBorder="1" applyAlignment="1">
      <alignment horizontal="justify" vertical="center" wrapText="1"/>
    </xf>
    <xf numFmtId="0" fontId="8" fillId="0" borderId="3" xfId="1" quotePrefix="1" applyNumberFormat="1" applyFont="1" applyBorder="1" applyAlignment="1">
      <alignment horizontal="justify" vertical="center" wrapText="1"/>
    </xf>
    <xf numFmtId="0" fontId="8" fillId="0" borderId="3" xfId="1" applyNumberFormat="1" applyFont="1" applyBorder="1" applyAlignment="1">
      <alignment vertical="center" wrapText="1"/>
    </xf>
    <xf numFmtId="0" fontId="7" fillId="0" borderId="3" xfId="1" applyNumberFormat="1" applyFont="1" applyBorder="1" applyAlignment="1">
      <alignment horizontal="justify" vertical="center" wrapText="1"/>
    </xf>
    <xf numFmtId="49" fontId="8" fillId="0" borderId="3" xfId="3" applyNumberFormat="1" applyFont="1" applyBorder="1" applyAlignment="1">
      <alignment horizontal="justify" vertical="center" wrapText="1"/>
    </xf>
    <xf numFmtId="49" fontId="7" fillId="0" borderId="3" xfId="3" applyNumberFormat="1" applyFont="1" applyBorder="1" applyAlignment="1">
      <alignment horizontal="justify" vertical="center" wrapText="1"/>
    </xf>
    <xf numFmtId="49" fontId="109" fillId="0" borderId="3" xfId="3" applyNumberFormat="1" applyFont="1" applyBorder="1" applyAlignment="1">
      <alignment horizontal="justify" vertical="center" wrapText="1"/>
    </xf>
    <xf numFmtId="0" fontId="0" fillId="0" borderId="0" xfId="0" applyFill="1"/>
    <xf numFmtId="0" fontId="121" fillId="0" borderId="0" xfId="0" applyFont="1" applyFill="1"/>
    <xf numFmtId="0" fontId="109" fillId="0" borderId="3" xfId="1" applyFont="1" applyBorder="1" applyAlignment="1">
      <alignment horizontal="center" vertical="center" wrapText="1"/>
    </xf>
    <xf numFmtId="0" fontId="109" fillId="0" borderId="3" xfId="1" applyNumberFormat="1" applyFont="1" applyBorder="1" applyAlignment="1">
      <alignment horizontal="justify" vertical="center" wrapText="1"/>
    </xf>
    <xf numFmtId="0" fontId="123" fillId="0" borderId="0" xfId="1" applyFont="1" applyAlignment="1">
      <alignment wrapText="1"/>
    </xf>
    <xf numFmtId="0" fontId="21" fillId="0" borderId="0" xfId="312" applyFont="1" applyAlignment="1">
      <alignment vertical="center" wrapText="1"/>
    </xf>
    <xf numFmtId="0" fontId="21" fillId="0" borderId="0" xfId="312" applyFont="1" applyAlignment="1">
      <alignment horizontal="center" vertical="center" wrapText="1"/>
    </xf>
    <xf numFmtId="0" fontId="104" fillId="0" borderId="3" xfId="312" applyFont="1" applyBorder="1" applyAlignment="1">
      <alignment vertical="center" wrapText="1"/>
    </xf>
    <xf numFmtId="0" fontId="104" fillId="0" borderId="3" xfId="312" applyFont="1" applyBorder="1" applyAlignment="1">
      <alignment horizontal="center" vertical="center" wrapText="1"/>
    </xf>
    <xf numFmtId="0" fontId="107" fillId="0" borderId="3" xfId="312" applyFont="1" applyBorder="1" applyAlignment="1">
      <alignment horizontal="center" vertical="center" wrapText="1"/>
    </xf>
    <xf numFmtId="0" fontId="21" fillId="0" borderId="3" xfId="312" applyFont="1" applyBorder="1" applyAlignment="1">
      <alignment horizontal="center" vertical="center" wrapText="1"/>
    </xf>
    <xf numFmtId="3" fontId="21" fillId="0" borderId="3" xfId="312" applyNumberFormat="1" applyFont="1" applyBorder="1" applyAlignment="1">
      <alignment horizontal="right" vertical="center" wrapText="1"/>
    </xf>
    <xf numFmtId="3" fontId="21" fillId="0" borderId="3" xfId="312" applyNumberFormat="1" applyFont="1" applyBorder="1" applyAlignment="1">
      <alignment horizontal="center" vertical="center" wrapText="1"/>
    </xf>
    <xf numFmtId="0" fontId="21" fillId="0" borderId="3" xfId="312" applyFont="1" applyBorder="1" applyAlignment="1">
      <alignment vertical="center" wrapText="1"/>
    </xf>
    <xf numFmtId="3" fontId="21" fillId="0" borderId="3" xfId="312" applyNumberFormat="1" applyFont="1" applyBorder="1" applyAlignment="1">
      <alignment vertical="center" wrapText="1"/>
    </xf>
    <xf numFmtId="0" fontId="124" fillId="0" borderId="3" xfId="312" applyFont="1" applyBorder="1" applyAlignment="1">
      <alignment horizontal="center" vertical="center" wrapText="1"/>
    </xf>
    <xf numFmtId="0" fontId="124" fillId="0" borderId="3" xfId="312" applyFont="1" applyBorder="1" applyAlignment="1">
      <alignment vertical="center" wrapText="1"/>
    </xf>
    <xf numFmtId="0" fontId="124" fillId="0" borderId="0" xfId="312" applyFont="1" applyAlignment="1">
      <alignment vertical="center" wrapText="1"/>
    </xf>
    <xf numFmtId="3" fontId="104" fillId="0" borderId="3" xfId="312" applyNumberFormat="1" applyFont="1" applyBorder="1" applyAlignment="1">
      <alignment horizontal="right" vertical="center" wrapText="1"/>
    </xf>
    <xf numFmtId="0" fontId="21" fillId="0" borderId="0" xfId="312" applyFont="1" applyAlignment="1">
      <alignment vertical="center"/>
    </xf>
    <xf numFmtId="0" fontId="125" fillId="0" borderId="0" xfId="312" applyFont="1" applyAlignment="1">
      <alignment vertical="center"/>
    </xf>
    <xf numFmtId="0" fontId="104" fillId="0" borderId="0" xfId="312" applyFont="1" applyAlignment="1">
      <alignment horizontal="center" vertical="center"/>
    </xf>
    <xf numFmtId="0" fontId="21" fillId="0" borderId="3" xfId="312" applyFont="1" applyBorder="1" applyAlignment="1">
      <alignment vertical="center"/>
    </xf>
    <xf numFmtId="3" fontId="21" fillId="0" borderId="3" xfId="312" applyNumberFormat="1" applyFont="1" applyBorder="1" applyAlignment="1">
      <alignment vertical="center"/>
    </xf>
    <xf numFmtId="3" fontId="104" fillId="0" borderId="3" xfId="312" applyNumberFormat="1" applyFont="1" applyBorder="1" applyAlignment="1">
      <alignment vertical="center"/>
    </xf>
    <xf numFmtId="3" fontId="104" fillId="0" borderId="3" xfId="312" applyNumberFormat="1" applyFont="1" applyBorder="1" applyAlignment="1">
      <alignment horizontal="center" vertical="center"/>
    </xf>
    <xf numFmtId="0" fontId="21" fillId="0" borderId="0" xfId="312" applyFont="1" applyBorder="1" applyAlignment="1">
      <alignment vertical="center"/>
    </xf>
    <xf numFmtId="3" fontId="21" fillId="0" borderId="0" xfId="312" applyNumberFormat="1" applyFont="1" applyBorder="1" applyAlignment="1">
      <alignment vertical="center"/>
    </xf>
    <xf numFmtId="0" fontId="2" fillId="0" borderId="0" xfId="312" applyAlignment="1">
      <alignment vertical="center"/>
    </xf>
    <xf numFmtId="0" fontId="21" fillId="0" borderId="0" xfId="312" applyFont="1" applyAlignment="1">
      <alignment horizontal="center" vertical="center"/>
    </xf>
    <xf numFmtId="0" fontId="127" fillId="0" borderId="3" xfId="312" applyFont="1" applyBorder="1" applyAlignment="1">
      <alignment horizontal="center" vertical="center" wrapText="1"/>
    </xf>
    <xf numFmtId="0" fontId="130" fillId="0" borderId="3" xfId="312" applyFont="1" applyBorder="1" applyAlignment="1">
      <alignment horizontal="center" vertical="center" wrapText="1"/>
    </xf>
    <xf numFmtId="3" fontId="130" fillId="0" borderId="3" xfId="312" applyNumberFormat="1" applyFont="1" applyBorder="1" applyAlignment="1">
      <alignment horizontal="right" vertical="center" wrapText="1"/>
    </xf>
    <xf numFmtId="3" fontId="130" fillId="0" borderId="0" xfId="312" applyNumberFormat="1" applyFont="1" applyAlignment="1">
      <alignment vertical="center"/>
    </xf>
    <xf numFmtId="0" fontId="130" fillId="0" borderId="0" xfId="312" applyFont="1" applyAlignment="1">
      <alignment vertical="center"/>
    </xf>
    <xf numFmtId="0" fontId="10" fillId="0" borderId="3" xfId="312" applyFont="1" applyBorder="1" applyAlignment="1">
      <alignment horizontal="center" vertical="center" wrapText="1"/>
    </xf>
    <xf numFmtId="3" fontId="127" fillId="0" borderId="3" xfId="312" applyNumberFormat="1" applyFont="1" applyBorder="1" applyAlignment="1">
      <alignment horizontal="right" vertical="center" wrapText="1"/>
    </xf>
    <xf numFmtId="3" fontId="10" fillId="0" borderId="0" xfId="312" applyNumberFormat="1" applyFont="1" applyAlignment="1">
      <alignment vertical="center"/>
    </xf>
    <xf numFmtId="0" fontId="10" fillId="0" borderId="0" xfId="312" applyFont="1" applyAlignment="1">
      <alignment vertical="center"/>
    </xf>
    <xf numFmtId="0" fontId="110" fillId="0" borderId="0" xfId="312" applyFont="1" applyAlignment="1">
      <alignment vertical="center"/>
    </xf>
    <xf numFmtId="0" fontId="2" fillId="0" borderId="0" xfId="312" applyAlignment="1">
      <alignment horizontal="center" vertical="center"/>
    </xf>
    <xf numFmtId="3" fontId="124" fillId="0" borderId="3" xfId="312" applyNumberFormat="1" applyFont="1" applyBorder="1" applyAlignment="1">
      <alignment vertical="center"/>
    </xf>
    <xf numFmtId="3" fontId="127" fillId="0" borderId="3" xfId="312" applyNumberFormat="1" applyFont="1" applyBorder="1" applyAlignment="1">
      <alignment vertical="center"/>
    </xf>
    <xf numFmtId="0" fontId="104" fillId="0" borderId="0" xfId="0" applyFont="1" applyAlignment="1"/>
    <xf numFmtId="0" fontId="21" fillId="0" borderId="0" xfId="0" applyFont="1"/>
    <xf numFmtId="0" fontId="62" fillId="0" borderId="0" xfId="0" applyFont="1"/>
    <xf numFmtId="0" fontId="104" fillId="0" borderId="0" xfId="0" applyFont="1" applyAlignment="1">
      <alignment horizontal="center"/>
    </xf>
    <xf numFmtId="0" fontId="104" fillId="0" borderId="0" xfId="0" applyFont="1" applyAlignment="1">
      <alignment horizontal="left"/>
    </xf>
    <xf numFmtId="0" fontId="21" fillId="0" borderId="0" xfId="0" applyFont="1" applyAlignment="1">
      <alignment horizontal="center"/>
    </xf>
    <xf numFmtId="0" fontId="104" fillId="0" borderId="3" xfId="0" applyFont="1" applyBorder="1" applyAlignment="1">
      <alignment horizontal="center" vertical="center"/>
    </xf>
    <xf numFmtId="0" fontId="104" fillId="0" borderId="3" xfId="0" applyFont="1" applyBorder="1" applyAlignment="1">
      <alignment horizontal="center" vertical="center" wrapText="1"/>
    </xf>
    <xf numFmtId="0" fontId="10" fillId="0" borderId="0" xfId="0" applyFont="1"/>
    <xf numFmtId="3" fontId="10" fillId="0" borderId="0" xfId="0" applyNumberFormat="1" applyFont="1" applyBorder="1" applyAlignment="1">
      <alignment horizontal="center"/>
    </xf>
    <xf numFmtId="3" fontId="10" fillId="0" borderId="0" xfId="0" applyNumberFormat="1" applyFont="1" applyBorder="1"/>
    <xf numFmtId="0" fontId="10" fillId="0" borderId="0" xfId="0" applyFont="1" applyBorder="1"/>
    <xf numFmtId="0" fontId="64" fillId="0" borderId="0" xfId="0" applyFont="1" applyBorder="1" applyAlignment="1">
      <alignment horizontal="center"/>
    </xf>
    <xf numFmtId="0" fontId="105" fillId="0" borderId="0" xfId="0" applyFont="1" applyBorder="1" applyAlignment="1">
      <alignment horizontal="center"/>
    </xf>
    <xf numFmtId="0" fontId="64" fillId="0" borderId="0" xfId="0" applyFont="1" applyBorder="1"/>
    <xf numFmtId="3" fontId="64" fillId="0" borderId="0" xfId="0" applyNumberFormat="1" applyFont="1" applyBorder="1"/>
    <xf numFmtId="3" fontId="64" fillId="0" borderId="0" xfId="0" applyNumberFormat="1" applyFont="1" applyBorder="1" applyAlignment="1">
      <alignment horizontal="center"/>
    </xf>
    <xf numFmtId="0" fontId="101" fillId="0" borderId="0" xfId="0" applyFont="1" applyAlignment="1"/>
    <xf numFmtId="3" fontId="21" fillId="0" borderId="0" xfId="0" applyNumberFormat="1" applyFont="1"/>
    <xf numFmtId="0" fontId="10" fillId="0" borderId="0" xfId="0" applyFont="1" applyFill="1" applyBorder="1"/>
    <xf numFmtId="3" fontId="101" fillId="0" borderId="0" xfId="0" applyNumberFormat="1" applyFont="1"/>
    <xf numFmtId="0" fontId="125" fillId="0" borderId="0" xfId="0" applyFont="1" applyAlignment="1"/>
    <xf numFmtId="0" fontId="62" fillId="0" borderId="0" xfId="0" applyFont="1" applyAlignment="1">
      <alignment horizontal="center"/>
    </xf>
    <xf numFmtId="0" fontId="125" fillId="0" borderId="0" xfId="0" applyFont="1" applyAlignment="1">
      <alignment horizontal="center"/>
    </xf>
    <xf numFmtId="0" fontId="132" fillId="0" borderId="0" xfId="0" applyFont="1" applyFill="1"/>
    <xf numFmtId="0" fontId="133" fillId="0" borderId="0" xfId="0" applyFont="1" applyFill="1"/>
    <xf numFmtId="0" fontId="131" fillId="0" borderId="3" xfId="0" applyFont="1" applyFill="1" applyBorder="1" applyAlignment="1">
      <alignment horizontal="center" vertical="center" wrapText="1"/>
    </xf>
    <xf numFmtId="0" fontId="131" fillId="0" borderId="0" xfId="0" applyFont="1" applyFill="1"/>
    <xf numFmtId="0" fontId="134" fillId="0" borderId="31" xfId="0" quotePrefix="1" applyFont="1" applyFill="1" applyBorder="1" applyAlignment="1">
      <alignment horizontal="center"/>
    </xf>
    <xf numFmtId="0" fontId="134" fillId="0" borderId="31" xfId="0" applyFont="1" applyFill="1" applyBorder="1"/>
    <xf numFmtId="0" fontId="134" fillId="0" borderId="31" xfId="0" applyFont="1" applyFill="1" applyBorder="1" applyAlignment="1">
      <alignment horizontal="center"/>
    </xf>
    <xf numFmtId="184" fontId="134" fillId="0" borderId="31" xfId="310" applyNumberFormat="1" applyFont="1" applyFill="1" applyBorder="1"/>
    <xf numFmtId="184" fontId="134" fillId="0" borderId="32" xfId="310" applyNumberFormat="1" applyFont="1" applyFill="1" applyBorder="1"/>
    <xf numFmtId="0" fontId="134" fillId="0" borderId="0" xfId="0" applyFont="1" applyFill="1"/>
    <xf numFmtId="0" fontId="132" fillId="0" borderId="31" xfId="0" quotePrefix="1" applyFont="1" applyFill="1" applyBorder="1" applyAlignment="1">
      <alignment horizontal="center"/>
    </xf>
    <xf numFmtId="0" fontId="132" fillId="0" borderId="31" xfId="0" applyFont="1" applyFill="1" applyBorder="1"/>
    <xf numFmtId="0" fontId="132" fillId="0" borderId="31" xfId="0" applyFont="1" applyFill="1" applyBorder="1" applyAlignment="1">
      <alignment horizontal="center"/>
    </xf>
    <xf numFmtId="0" fontId="132" fillId="0" borderId="34" xfId="0" applyFont="1" applyFill="1" applyBorder="1"/>
    <xf numFmtId="184" fontId="132" fillId="0" borderId="33" xfId="310" applyNumberFormat="1" applyFont="1" applyFill="1" applyBorder="1"/>
    <xf numFmtId="0" fontId="132" fillId="0" borderId="33" xfId="0" applyFont="1" applyFill="1" applyBorder="1"/>
    <xf numFmtId="184" fontId="131" fillId="0" borderId="2" xfId="0" applyNumberFormat="1" applyFont="1" applyFill="1" applyBorder="1"/>
    <xf numFmtId="0" fontId="132" fillId="0" borderId="2" xfId="0" applyFont="1" applyFill="1" applyBorder="1"/>
    <xf numFmtId="184" fontId="132" fillId="0" borderId="0" xfId="0" applyNumberFormat="1" applyFont="1" applyFill="1"/>
    <xf numFmtId="0" fontId="4" fillId="0" borderId="0" xfId="312" applyFont="1" applyAlignment="1">
      <alignment horizontal="center" vertical="center"/>
    </xf>
    <xf numFmtId="0" fontId="104" fillId="0" borderId="0" xfId="312" applyFont="1" applyAlignment="1">
      <alignment horizontal="center" vertical="center"/>
    </xf>
    <xf numFmtId="0" fontId="108" fillId="26" borderId="11" xfId="0" applyFont="1" applyFill="1" applyBorder="1" applyAlignment="1">
      <alignment horizontal="center"/>
    </xf>
    <xf numFmtId="0" fontId="108" fillId="26" borderId="11" xfId="0" applyFont="1" applyFill="1" applyBorder="1" applyAlignment="1">
      <alignment horizontal="left"/>
    </xf>
    <xf numFmtId="208" fontId="108" fillId="26" borderId="11" xfId="310" applyNumberFormat="1" applyFont="1" applyFill="1" applyBorder="1"/>
    <xf numFmtId="184" fontId="108" fillId="26" borderId="11" xfId="310" applyNumberFormat="1" applyFont="1" applyFill="1" applyBorder="1"/>
    <xf numFmtId="43" fontId="108" fillId="26" borderId="0" xfId="310" applyNumberFormat="1" applyFont="1" applyFill="1" applyAlignment="1">
      <alignment horizontal="center" vertical="center" wrapText="1"/>
    </xf>
    <xf numFmtId="184" fontId="108" fillId="26" borderId="0" xfId="310" applyNumberFormat="1" applyFont="1" applyFill="1" applyAlignment="1">
      <alignment horizontal="center" vertical="center" wrapText="1"/>
    </xf>
    <xf numFmtId="208" fontId="108" fillId="26" borderId="3" xfId="310" applyNumberFormat="1" applyFont="1" applyFill="1" applyBorder="1"/>
    <xf numFmtId="184" fontId="108" fillId="26" borderId="3" xfId="310" applyNumberFormat="1" applyFont="1" applyFill="1" applyBorder="1"/>
    <xf numFmtId="43" fontId="108" fillId="25" borderId="0" xfId="310" applyNumberFormat="1" applyFont="1" applyFill="1" applyAlignment="1">
      <alignment horizontal="center" vertical="center" wrapText="1"/>
    </xf>
    <xf numFmtId="184" fontId="108" fillId="25" borderId="0" xfId="310" applyNumberFormat="1" applyFont="1" applyFill="1" applyAlignment="1">
      <alignment horizontal="center" vertical="center" wrapText="1"/>
    </xf>
    <xf numFmtId="184" fontId="108" fillId="25" borderId="0" xfId="310" applyNumberFormat="1" applyFont="1" applyFill="1"/>
    <xf numFmtId="0" fontId="62" fillId="25" borderId="0" xfId="0" applyFont="1" applyFill="1"/>
    <xf numFmtId="9" fontId="62" fillId="25" borderId="0" xfId="0" applyNumberFormat="1" applyFont="1" applyFill="1"/>
    <xf numFmtId="0" fontId="104" fillId="25" borderId="0" xfId="0" applyFont="1" applyFill="1" applyAlignment="1">
      <alignment horizontal="center"/>
    </xf>
    <xf numFmtId="208" fontId="62" fillId="25" borderId="0" xfId="310" applyNumberFormat="1" applyFont="1" applyFill="1"/>
    <xf numFmtId="43" fontId="62" fillId="25" borderId="0" xfId="0" applyNumberFormat="1" applyFont="1" applyFill="1"/>
    <xf numFmtId="184" fontId="119" fillId="25" borderId="0" xfId="310" applyNumberFormat="1" applyFont="1" applyFill="1" applyAlignment="1">
      <alignment horizontal="right"/>
    </xf>
    <xf numFmtId="208" fontId="108" fillId="25" borderId="3" xfId="310" applyNumberFormat="1" applyFont="1" applyFill="1" applyBorder="1" applyAlignment="1">
      <alignment horizontal="center" vertical="center" wrapText="1"/>
    </xf>
    <xf numFmtId="0" fontId="108" fillId="25" borderId="0" xfId="0" applyFont="1" applyFill="1" applyAlignment="1">
      <alignment horizontal="center" vertical="center" wrapText="1"/>
    </xf>
    <xf numFmtId="184" fontId="108" fillId="25" borderId="3" xfId="310" applyNumberFormat="1" applyFont="1" applyFill="1" applyBorder="1" applyAlignment="1">
      <alignment horizontal="center" vertical="center" wrapText="1"/>
    </xf>
    <xf numFmtId="43" fontId="108" fillId="25" borderId="3" xfId="310" applyNumberFormat="1" applyFont="1" applyFill="1" applyBorder="1" applyAlignment="1">
      <alignment horizontal="center" vertical="center" wrapText="1"/>
    </xf>
    <xf numFmtId="0" fontId="62" fillId="25" borderId="3" xfId="0" applyFont="1" applyFill="1" applyBorder="1" applyAlignment="1">
      <alignment horizontal="center"/>
    </xf>
    <xf numFmtId="43" fontId="62" fillId="25" borderId="3" xfId="310" applyNumberFormat="1" applyFont="1" applyFill="1" applyBorder="1"/>
    <xf numFmtId="4" fontId="122" fillId="25" borderId="3" xfId="2" applyNumberFormat="1" applyFont="1" applyFill="1" applyBorder="1" applyAlignment="1">
      <alignment horizontal="right" vertical="center" wrapText="1"/>
    </xf>
    <xf numFmtId="184" fontId="62" fillId="25" borderId="3" xfId="310" applyNumberFormat="1" applyFont="1" applyFill="1" applyBorder="1"/>
    <xf numFmtId="208" fontId="62" fillId="25" borderId="3" xfId="310" applyNumberFormat="1" applyFont="1" applyFill="1" applyBorder="1"/>
    <xf numFmtId="208" fontId="108" fillId="25" borderId="3" xfId="310" applyNumberFormat="1" applyFont="1" applyFill="1" applyBorder="1"/>
    <xf numFmtId="184" fontId="108" fillId="25" borderId="3" xfId="310" applyNumberFormat="1" applyFont="1" applyFill="1" applyBorder="1"/>
    <xf numFmtId="0" fontId="62" fillId="25" borderId="3" xfId="0" applyFont="1" applyFill="1" applyBorder="1" applyAlignment="1">
      <alignment horizontal="center" vertical="center" wrapText="1"/>
    </xf>
    <xf numFmtId="0" fontId="62" fillId="25" borderId="3" xfId="0" quotePrefix="1" applyFont="1" applyFill="1" applyBorder="1" applyAlignment="1">
      <alignment horizontal="center"/>
    </xf>
    <xf numFmtId="43" fontId="62" fillId="25" borderId="3" xfId="310" applyNumberFormat="1" applyFont="1" applyFill="1" applyBorder="1" applyAlignment="1">
      <alignment horizontal="right"/>
    </xf>
    <xf numFmtId="184" fontId="62" fillId="25" borderId="3" xfId="310" applyNumberFormat="1" applyFont="1" applyFill="1" applyBorder="1" applyAlignment="1">
      <alignment horizontal="right"/>
    </xf>
    <xf numFmtId="208" fontId="62" fillId="25" borderId="0" xfId="310" applyNumberFormat="1" applyFont="1" applyFill="1" applyAlignment="1">
      <alignment horizontal="center"/>
    </xf>
    <xf numFmtId="184" fontId="62" fillId="25" borderId="0" xfId="310" applyNumberFormat="1" applyFont="1" applyFill="1"/>
    <xf numFmtId="0" fontId="108" fillId="26" borderId="34" xfId="0" applyFont="1" applyFill="1" applyBorder="1" applyAlignment="1">
      <alignment horizontal="left"/>
    </xf>
    <xf numFmtId="208" fontId="108" fillId="26" borderId="34" xfId="310" applyNumberFormat="1" applyFont="1" applyFill="1" applyBorder="1"/>
    <xf numFmtId="184" fontId="108" fillId="26" borderId="34" xfId="310" applyNumberFormat="1" applyFont="1" applyFill="1" applyBorder="1"/>
    <xf numFmtId="0" fontId="108" fillId="26" borderId="3" xfId="0" quotePrefix="1" applyFont="1" applyFill="1" applyBorder="1" applyAlignment="1">
      <alignment horizontal="center"/>
    </xf>
    <xf numFmtId="43" fontId="108" fillId="26" borderId="3" xfId="310" applyNumberFormat="1" applyFont="1" applyFill="1" applyBorder="1" applyAlignment="1">
      <alignment horizontal="right"/>
    </xf>
    <xf numFmtId="184" fontId="108" fillId="26" borderId="3" xfId="310" applyNumberFormat="1" applyFont="1" applyFill="1" applyBorder="1" applyAlignment="1">
      <alignment horizontal="right"/>
    </xf>
    <xf numFmtId="0" fontId="136" fillId="25" borderId="0" xfId="0" applyFont="1" applyFill="1"/>
    <xf numFmtId="0" fontId="140" fillId="25" borderId="3" xfId="0" applyFont="1" applyFill="1" applyBorder="1" applyAlignment="1">
      <alignment horizontal="center" vertical="center" wrapText="1"/>
    </xf>
    <xf numFmtId="0" fontId="141" fillId="26" borderId="0" xfId="0" applyFont="1" applyFill="1"/>
    <xf numFmtId="0" fontId="62" fillId="25" borderId="3" xfId="0" applyFont="1" applyFill="1" applyBorder="1" applyAlignment="1">
      <alignment vertical="center"/>
    </xf>
    <xf numFmtId="49" fontId="142" fillId="25" borderId="3" xfId="0" applyNumberFormat="1" applyFont="1" applyFill="1" applyBorder="1" applyAlignment="1">
      <alignment horizontal="center" vertical="center" wrapText="1"/>
    </xf>
    <xf numFmtId="3" fontId="142" fillId="25" borderId="3" xfId="0" applyNumberFormat="1" applyFont="1" applyFill="1" applyBorder="1" applyAlignment="1">
      <alignment horizontal="center" vertical="center" wrapText="1"/>
    </xf>
    <xf numFmtId="0" fontId="142" fillId="25" borderId="3" xfId="0" applyFont="1" applyFill="1" applyBorder="1" applyAlignment="1">
      <alignment horizontal="left" vertical="center" wrapText="1"/>
    </xf>
    <xf numFmtId="0" fontId="142" fillId="25" borderId="3" xfId="0" applyFont="1" applyFill="1" applyBorder="1" applyAlignment="1">
      <alignment horizontal="center" vertical="center" wrapText="1"/>
    </xf>
    <xf numFmtId="4" fontId="98" fillId="25" borderId="3" xfId="0" applyNumberFormat="1" applyFont="1" applyFill="1" applyBorder="1" applyAlignment="1">
      <alignment horizontal="center" vertical="center"/>
    </xf>
    <xf numFmtId="2" fontId="142" fillId="25" borderId="3" xfId="0" applyNumberFormat="1" applyFont="1" applyFill="1" applyBorder="1" applyAlignment="1">
      <alignment horizontal="center" vertical="center" wrapText="1"/>
    </xf>
    <xf numFmtId="0" fontId="62" fillId="25" borderId="3" xfId="0" applyFont="1" applyFill="1" applyBorder="1" applyAlignment="1">
      <alignment horizontal="center" vertical="center"/>
    </xf>
    <xf numFmtId="0" fontId="108" fillId="26" borderId="3" xfId="0" applyFont="1" applyFill="1" applyBorder="1" applyAlignment="1">
      <alignment horizontal="center"/>
    </xf>
    <xf numFmtId="0" fontId="116" fillId="26" borderId="3" xfId="0" applyFont="1" applyFill="1" applyBorder="1" applyAlignment="1">
      <alignment vertical="center" wrapText="1"/>
    </xf>
    <xf numFmtId="0" fontId="16" fillId="26" borderId="0" xfId="0" applyFont="1" applyFill="1"/>
    <xf numFmtId="0" fontId="16" fillId="25" borderId="0" xfId="0" applyFont="1" applyFill="1"/>
    <xf numFmtId="4" fontId="142" fillId="25" borderId="3" xfId="0" applyNumberFormat="1" applyFont="1" applyFill="1" applyBorder="1" applyAlignment="1">
      <alignment horizontal="center" vertical="center" wrapText="1"/>
    </xf>
    <xf numFmtId="0" fontId="143" fillId="0" borderId="3" xfId="0" applyFont="1" applyBorder="1" applyAlignment="1">
      <alignment vertical="center"/>
    </xf>
    <xf numFmtId="0" fontId="143" fillId="0" borderId="3" xfId="0" applyFont="1" applyBorder="1" applyAlignment="1">
      <alignment horizontal="center" vertical="center" wrapText="1"/>
    </xf>
    <xf numFmtId="4" fontId="122" fillId="0" borderId="3" xfId="0" applyNumberFormat="1" applyFont="1" applyBorder="1" applyAlignment="1">
      <alignment horizontal="center" vertical="center"/>
    </xf>
    <xf numFmtId="209" fontId="122" fillId="0" borderId="3" xfId="0" applyNumberFormat="1" applyFont="1" applyBorder="1" applyAlignment="1">
      <alignment horizontal="center" vertical="center"/>
    </xf>
    <xf numFmtId="0" fontId="122" fillId="0" borderId="1" xfId="0" quotePrefix="1" applyFont="1" applyBorder="1" applyAlignment="1">
      <alignment horizontal="center" vertical="center"/>
    </xf>
    <xf numFmtId="0" fontId="122" fillId="0" borderId="5" xfId="0" quotePrefix="1" applyFont="1" applyBorder="1" applyAlignment="1">
      <alignment horizontal="center" vertical="center"/>
    </xf>
    <xf numFmtId="0" fontId="122" fillId="0" borderId="5" xfId="0" applyFont="1" applyBorder="1" applyAlignment="1">
      <alignment horizontal="left" vertical="center"/>
    </xf>
    <xf numFmtId="0" fontId="122" fillId="0" borderId="5" xfId="0" applyFont="1" applyBorder="1" applyAlignment="1">
      <alignment horizontal="center" vertical="center"/>
    </xf>
    <xf numFmtId="0" fontId="122" fillId="0" borderId="5" xfId="0" applyFont="1" applyBorder="1" applyAlignment="1">
      <alignment horizontal="center" vertical="center" wrapText="1"/>
    </xf>
    <xf numFmtId="0" fontId="122" fillId="0" borderId="6" xfId="0" quotePrefix="1" applyFont="1" applyBorder="1" applyAlignment="1">
      <alignment horizontal="center" vertical="center"/>
    </xf>
    <xf numFmtId="0" fontId="122" fillId="0" borderId="6" xfId="0" applyFont="1" applyBorder="1" applyAlignment="1">
      <alignment horizontal="left" vertical="center"/>
    </xf>
    <xf numFmtId="0" fontId="122" fillId="0" borderId="6" xfId="0" applyFont="1" applyBorder="1" applyAlignment="1">
      <alignment horizontal="center" vertical="center"/>
    </xf>
    <xf numFmtId="0" fontId="122" fillId="0" borderId="6" xfId="0" applyFont="1" applyBorder="1" applyAlignment="1">
      <alignment horizontal="center" vertical="center" wrapText="1"/>
    </xf>
    <xf numFmtId="0" fontId="122" fillId="0" borderId="8" xfId="0" quotePrefix="1" applyFont="1" applyBorder="1" applyAlignment="1">
      <alignment horizontal="center" vertical="center"/>
    </xf>
    <xf numFmtId="0" fontId="122" fillId="0" borderId="8" xfId="0" applyFont="1" applyBorder="1" applyAlignment="1">
      <alignment horizontal="center" vertical="center"/>
    </xf>
    <xf numFmtId="0" fontId="122" fillId="0" borderId="8" xfId="0" applyFont="1" applyBorder="1" applyAlignment="1">
      <alignment horizontal="center" vertical="center" wrapText="1"/>
    </xf>
    <xf numFmtId="3" fontId="109" fillId="0" borderId="3" xfId="1" applyNumberFormat="1" applyFont="1" applyBorder="1" applyAlignment="1">
      <alignment horizontal="right" vertical="center" wrapText="1"/>
    </xf>
    <xf numFmtId="3" fontId="37" fillId="25" borderId="0" xfId="0" applyNumberFormat="1" applyFont="1" applyFill="1"/>
    <xf numFmtId="0" fontId="37" fillId="25" borderId="0" xfId="0" applyFont="1" applyFill="1"/>
    <xf numFmtId="0" fontId="37" fillId="25" borderId="0" xfId="0" applyFont="1" applyFill="1" applyAlignment="1">
      <alignment horizontal="center"/>
    </xf>
    <xf numFmtId="184" fontId="37" fillId="25" borderId="0" xfId="0" applyNumberFormat="1" applyFont="1" applyFill="1"/>
    <xf numFmtId="0" fontId="112" fillId="25" borderId="0" xfId="0" applyFont="1" applyFill="1" applyAlignment="1">
      <alignment horizontal="center"/>
    </xf>
    <xf numFmtId="0" fontId="113" fillId="25" borderId="0" xfId="0" applyFont="1" applyFill="1" applyAlignment="1">
      <alignment horizontal="right"/>
    </xf>
    <xf numFmtId="0" fontId="117" fillId="25" borderId="0" xfId="0" applyFont="1" applyFill="1"/>
    <xf numFmtId="0" fontId="137" fillId="25" borderId="0" xfId="0" applyFont="1" applyFill="1"/>
    <xf numFmtId="0" fontId="117" fillId="25" borderId="3" xfId="0" applyFont="1" applyFill="1" applyBorder="1" applyAlignment="1">
      <alignment horizontal="center" vertical="center"/>
    </xf>
    <xf numFmtId="0" fontId="117" fillId="25" borderId="3" xfId="0" applyFont="1" applyFill="1" applyBorder="1" applyAlignment="1">
      <alignment horizontal="center" vertical="center" wrapText="1"/>
    </xf>
    <xf numFmtId="0" fontId="118" fillId="25" borderId="0" xfId="0" applyFont="1" applyFill="1"/>
    <xf numFmtId="184" fontId="112" fillId="25" borderId="0" xfId="0" applyNumberFormat="1" applyFont="1" applyFill="1"/>
    <xf numFmtId="0" fontId="138" fillId="25" borderId="0" xfId="0" applyFont="1" applyFill="1"/>
    <xf numFmtId="0" fontId="139" fillId="25" borderId="5" xfId="0" applyFont="1" applyFill="1" applyBorder="1" applyAlignment="1">
      <alignment horizontal="center" vertical="center" wrapText="1"/>
    </xf>
    <xf numFmtId="2" fontId="111" fillId="25" borderId="5" xfId="0" applyNumberFormat="1" applyFont="1" applyFill="1" applyBorder="1" applyAlignment="1">
      <alignment horizontal="center" vertical="center" wrapText="1"/>
    </xf>
    <xf numFmtId="4" fontId="111" fillId="25" borderId="5" xfId="0" applyNumberFormat="1" applyFont="1" applyFill="1" applyBorder="1" applyAlignment="1">
      <alignment horizontal="right" vertical="center" wrapText="1"/>
    </xf>
    <xf numFmtId="0" fontId="139" fillId="25" borderId="6" xfId="0" applyFont="1" applyFill="1" applyBorder="1" applyAlignment="1">
      <alignment horizontal="center" vertical="center" wrapText="1"/>
    </xf>
    <xf numFmtId="2" fontId="111" fillId="25" borderId="6" xfId="0" applyNumberFormat="1" applyFont="1" applyFill="1" applyBorder="1" applyAlignment="1">
      <alignment horizontal="center" vertical="center" wrapText="1"/>
    </xf>
    <xf numFmtId="4" fontId="111" fillId="25" borderId="6" xfId="0" applyNumberFormat="1" applyFont="1" applyFill="1" applyBorder="1" applyAlignment="1">
      <alignment horizontal="right" vertical="center" wrapText="1"/>
    </xf>
    <xf numFmtId="0" fontId="111" fillId="25" borderId="6" xfId="0" applyFont="1" applyFill="1" applyBorder="1" applyAlignment="1">
      <alignment horizontal="left" vertical="center" wrapText="1"/>
    </xf>
    <xf numFmtId="0" fontId="135" fillId="25" borderId="0" xfId="0" applyFont="1" applyFill="1"/>
    <xf numFmtId="0" fontId="111" fillId="25" borderId="6" xfId="311" applyFont="1" applyFill="1" applyBorder="1" applyAlignment="1">
      <alignment horizontal="left" vertical="center" wrapText="1"/>
    </xf>
    <xf numFmtId="0" fontId="139" fillId="25" borderId="6" xfId="311" applyFont="1" applyFill="1" applyBorder="1" applyAlignment="1">
      <alignment horizontal="center" vertical="center" wrapText="1"/>
    </xf>
    <xf numFmtId="0" fontId="112" fillId="25" borderId="0" xfId="0" applyFont="1" applyFill="1"/>
    <xf numFmtId="0" fontId="111" fillId="25" borderId="8" xfId="0" applyFont="1" applyFill="1" applyBorder="1" applyAlignment="1">
      <alignment horizontal="left" vertical="center" wrapText="1"/>
    </xf>
    <xf numFmtId="0" fontId="139" fillId="25" borderId="8" xfId="0" applyFont="1" applyFill="1" applyBorder="1" applyAlignment="1">
      <alignment horizontal="center" vertical="center" wrapText="1"/>
    </xf>
    <xf numFmtId="2" fontId="111" fillId="25" borderId="8" xfId="0" applyNumberFormat="1" applyFont="1" applyFill="1" applyBorder="1" applyAlignment="1">
      <alignment horizontal="center" vertical="center" wrapText="1"/>
    </xf>
    <xf numFmtId="4" fontId="111" fillId="25" borderId="8" xfId="0" applyNumberFormat="1" applyFont="1" applyFill="1" applyBorder="1" applyAlignment="1">
      <alignment horizontal="right" vertical="center" wrapText="1"/>
    </xf>
    <xf numFmtId="0" fontId="21" fillId="25" borderId="0" xfId="0" applyFont="1" applyFill="1"/>
    <xf numFmtId="0" fontId="104" fillId="0" borderId="3" xfId="312" applyFont="1" applyBorder="1" applyAlignment="1">
      <alignment horizontal="center" vertical="center"/>
    </xf>
    <xf numFmtId="0" fontId="96" fillId="0" borderId="0" xfId="2" applyNumberFormat="1" applyFont="1" applyAlignment="1">
      <alignment horizontal="center" vertical="center" wrapText="1"/>
    </xf>
    <xf numFmtId="0" fontId="104" fillId="0" borderId="0" xfId="2" applyNumberFormat="1" applyFont="1" applyAlignment="1">
      <alignment horizontal="center" vertical="center" wrapText="1"/>
    </xf>
    <xf numFmtId="0" fontId="101" fillId="0" borderId="0" xfId="2" applyNumberFormat="1" applyFont="1" applyAlignment="1">
      <alignment horizontal="center" vertical="center" wrapText="1"/>
    </xf>
    <xf numFmtId="0" fontId="7" fillId="0" borderId="3" xfId="1" applyNumberFormat="1" applyFont="1" applyBorder="1" applyAlignment="1">
      <alignment horizontal="center" vertical="center" wrapText="1"/>
    </xf>
    <xf numFmtId="0" fontId="4" fillId="0" borderId="3" xfId="2" applyNumberFormat="1" applyFont="1" applyBorder="1" applyAlignment="1">
      <alignment horizontal="center" vertical="center" wrapText="1"/>
    </xf>
    <xf numFmtId="0" fontId="4" fillId="0" borderId="3" xfId="2" applyFont="1" applyBorder="1" applyAlignment="1">
      <alignment horizontal="center" vertical="center" wrapText="1"/>
    </xf>
    <xf numFmtId="0" fontId="4" fillId="0" borderId="3" xfId="195" applyNumberFormat="1" applyFont="1" applyBorder="1" applyAlignment="1">
      <alignment horizontal="center" vertical="center" wrapText="1"/>
    </xf>
    <xf numFmtId="0" fontId="4" fillId="0" borderId="3" xfId="195" applyFont="1" applyBorder="1" applyAlignment="1">
      <alignment horizontal="center" vertical="center" wrapText="1"/>
    </xf>
    <xf numFmtId="0" fontId="96" fillId="0" borderId="3" xfId="2" applyNumberFormat="1" applyFont="1" applyBorder="1" applyAlignment="1">
      <alignment horizontal="center" vertical="center" wrapText="1"/>
    </xf>
    <xf numFmtId="0" fontId="96" fillId="0" borderId="3" xfId="2" applyFont="1" applyBorder="1" applyAlignment="1">
      <alignment horizontal="center" vertical="center" wrapText="1"/>
    </xf>
    <xf numFmtId="0" fontId="4" fillId="0" borderId="3" xfId="2" applyNumberFormat="1" applyFont="1" applyBorder="1" applyAlignment="1">
      <alignment horizontal="center" vertical="center"/>
    </xf>
    <xf numFmtId="0" fontId="4" fillId="0" borderId="1" xfId="2" applyNumberFormat="1" applyFont="1" applyBorder="1" applyAlignment="1">
      <alignment horizontal="center" vertical="center" wrapText="1"/>
    </xf>
    <xf numFmtId="0" fontId="4" fillId="0" borderId="11" xfId="2" applyNumberFormat="1" applyFont="1" applyBorder="1" applyAlignment="1">
      <alignment horizontal="center" vertical="center" wrapText="1"/>
    </xf>
    <xf numFmtId="0" fontId="4" fillId="0" borderId="2" xfId="2" applyNumberFormat="1" applyFont="1" applyBorder="1" applyAlignment="1">
      <alignment horizontal="center" vertical="center" wrapText="1"/>
    </xf>
    <xf numFmtId="0" fontId="99" fillId="0" borderId="0" xfId="2" applyNumberFormat="1" applyFont="1" applyAlignment="1">
      <alignment horizontal="center"/>
    </xf>
    <xf numFmtId="0" fontId="99" fillId="0" borderId="0" xfId="2" applyFont="1" applyAlignment="1">
      <alignment horizontal="center"/>
    </xf>
    <xf numFmtId="0" fontId="5" fillId="0" borderId="0" xfId="2" applyNumberFormat="1" applyFont="1" applyAlignment="1">
      <alignment horizontal="center"/>
    </xf>
    <xf numFmtId="0" fontId="5" fillId="0" borderId="0" xfId="2" applyFont="1" applyAlignment="1">
      <alignment horizontal="center"/>
    </xf>
    <xf numFmtId="0" fontId="104" fillId="0" borderId="0" xfId="2" applyNumberFormat="1" applyFont="1" applyAlignment="1">
      <alignment horizontal="center" vertical="center"/>
    </xf>
    <xf numFmtId="0" fontId="4" fillId="0" borderId="1" xfId="4" applyNumberFormat="1" applyFont="1" applyBorder="1" applyAlignment="1">
      <alignment horizontal="center" vertical="center" wrapText="1"/>
    </xf>
    <xf numFmtId="0" fontId="4" fillId="0" borderId="11" xfId="4" applyNumberFormat="1" applyFont="1" applyBorder="1" applyAlignment="1">
      <alignment horizontal="center" vertical="center" wrapText="1"/>
    </xf>
    <xf numFmtId="0" fontId="4" fillId="0" borderId="2" xfId="4" applyNumberFormat="1" applyFont="1" applyBorder="1" applyAlignment="1">
      <alignment horizontal="center" vertical="center" wrapText="1"/>
    </xf>
    <xf numFmtId="0" fontId="5" fillId="0" borderId="0" xfId="4" applyNumberFormat="1" applyFont="1" applyBorder="1" applyAlignment="1">
      <alignment wrapText="1"/>
    </xf>
    <xf numFmtId="0" fontId="14" fillId="0" borderId="0" xfId="4" applyNumberFormat="1" applyFont="1" applyAlignment="1">
      <alignment horizontal="center" vertical="center" wrapText="1"/>
    </xf>
    <xf numFmtId="0" fontId="14" fillId="0" borderId="0" xfId="4" applyFont="1" applyAlignment="1">
      <alignment horizontal="center" vertical="center" wrapText="1"/>
    </xf>
    <xf numFmtId="0" fontId="95" fillId="0" borderId="0" xfId="4" applyNumberFormat="1" applyFont="1" applyAlignment="1">
      <alignment horizontal="center"/>
    </xf>
    <xf numFmtId="0" fontId="95" fillId="0" borderId="0" xfId="4" applyFont="1" applyAlignment="1">
      <alignment horizontal="center"/>
    </xf>
    <xf numFmtId="0" fontId="4" fillId="0" borderId="1" xfId="4" applyNumberFormat="1" applyFont="1" applyBorder="1" applyAlignment="1">
      <alignment horizontal="center" vertical="center"/>
    </xf>
    <xf numFmtId="0" fontId="4" fillId="0" borderId="11" xfId="4" applyNumberFormat="1" applyFont="1" applyBorder="1" applyAlignment="1">
      <alignment horizontal="center" vertical="center"/>
    </xf>
    <xf numFmtId="0" fontId="4" fillId="0" borderId="2" xfId="4" applyNumberFormat="1" applyFont="1" applyBorder="1" applyAlignment="1">
      <alignment horizontal="center" vertical="center"/>
    </xf>
    <xf numFmtId="49" fontId="4" fillId="0" borderId="1" xfId="4" applyNumberFormat="1" applyFont="1" applyBorder="1" applyAlignment="1">
      <alignment horizontal="center" vertical="center"/>
    </xf>
    <xf numFmtId="49" fontId="4" fillId="0" borderId="11" xfId="4" applyNumberFormat="1" applyFont="1" applyBorder="1" applyAlignment="1">
      <alignment horizontal="center" vertical="center"/>
    </xf>
    <xf numFmtId="49" fontId="4" fillId="0" borderId="2" xfId="4" applyNumberFormat="1" applyFont="1" applyBorder="1" applyAlignment="1">
      <alignment horizontal="center" vertical="center"/>
    </xf>
    <xf numFmtId="0" fontId="4" fillId="0" borderId="11" xfId="4" applyFont="1" applyBorder="1" applyAlignment="1">
      <alignment horizontal="center" vertical="center" wrapText="1"/>
    </xf>
    <xf numFmtId="0" fontId="4" fillId="0" borderId="2" xfId="4" applyFont="1" applyBorder="1" applyAlignment="1">
      <alignment horizontal="center" vertical="center" wrapText="1"/>
    </xf>
    <xf numFmtId="3" fontId="13" fillId="0" borderId="26" xfId="4" applyNumberFormat="1" applyFont="1" applyBorder="1" applyAlignment="1">
      <alignment horizontal="center" vertical="center" wrapText="1"/>
    </xf>
    <xf numFmtId="3" fontId="13" fillId="0" borderId="27" xfId="4" applyNumberFormat="1" applyFont="1" applyBorder="1" applyAlignment="1">
      <alignment horizontal="center" vertical="center"/>
    </xf>
    <xf numFmtId="3" fontId="13" fillId="0" borderId="22" xfId="4" applyNumberFormat="1" applyFont="1" applyBorder="1" applyAlignment="1">
      <alignment horizontal="center" vertical="center"/>
    </xf>
    <xf numFmtId="3" fontId="13" fillId="0" borderId="21" xfId="4" applyNumberFormat="1" applyFont="1" applyBorder="1" applyAlignment="1">
      <alignment horizontal="center" vertical="center"/>
    </xf>
    <xf numFmtId="3" fontId="13" fillId="0" borderId="28" xfId="4" applyNumberFormat="1" applyFont="1" applyBorder="1" applyAlignment="1">
      <alignment horizontal="center" vertical="center"/>
    </xf>
    <xf numFmtId="3" fontId="13" fillId="0" borderId="29" xfId="4" applyNumberFormat="1" applyFont="1" applyBorder="1" applyAlignment="1">
      <alignment horizontal="center" vertical="center"/>
    </xf>
    <xf numFmtId="0" fontId="4" fillId="0" borderId="24" xfId="4" applyNumberFormat="1" applyFont="1" applyBorder="1" applyAlignment="1">
      <alignment horizontal="center" vertical="center" wrapText="1"/>
    </xf>
    <xf numFmtId="0" fontId="4" fillId="0" borderId="23" xfId="4" applyNumberFormat="1" applyFont="1" applyBorder="1" applyAlignment="1">
      <alignment horizontal="center" vertical="center" wrapText="1"/>
    </xf>
    <xf numFmtId="0" fontId="4" fillId="0" borderId="22" xfId="4" applyNumberFormat="1" applyFont="1" applyBorder="1" applyAlignment="1">
      <alignment horizontal="center" vertical="center" wrapText="1"/>
    </xf>
    <xf numFmtId="0" fontId="4" fillId="0" borderId="21" xfId="4" applyNumberFormat="1" applyFont="1" applyBorder="1" applyAlignment="1">
      <alignment horizontal="center" vertical="center" wrapText="1"/>
    </xf>
    <xf numFmtId="0" fontId="4" fillId="0" borderId="3" xfId="4" applyFont="1" applyBorder="1" applyAlignment="1">
      <alignment horizontal="center" vertical="center" wrapText="1"/>
    </xf>
    <xf numFmtId="0" fontId="21" fillId="0" borderId="0" xfId="199" applyFont="1" applyAlignment="1">
      <alignment horizontal="center"/>
    </xf>
    <xf numFmtId="0" fontId="105" fillId="0" borderId="0" xfId="199" applyNumberFormat="1" applyFont="1" applyAlignment="1">
      <alignment horizontal="center" wrapText="1"/>
    </xf>
    <xf numFmtId="0" fontId="100" fillId="0" borderId="0" xfId="195" applyNumberFormat="1" applyFont="1" applyFill="1" applyAlignment="1">
      <alignment horizontal="center" vertical="center"/>
    </xf>
    <xf numFmtId="0" fontId="4" fillId="0" borderId="1" xfId="199" applyNumberFormat="1" applyFont="1" applyFill="1" applyBorder="1" applyAlignment="1">
      <alignment horizontal="center" vertical="center" wrapText="1"/>
    </xf>
    <xf numFmtId="0" fontId="4" fillId="0" borderId="11" xfId="199" applyNumberFormat="1" applyFont="1" applyFill="1" applyBorder="1" applyAlignment="1">
      <alignment horizontal="center" vertical="center" wrapText="1"/>
    </xf>
    <xf numFmtId="0" fontId="4" fillId="0" borderId="2" xfId="199" applyNumberFormat="1" applyFont="1" applyFill="1" applyBorder="1" applyAlignment="1">
      <alignment horizontal="center" vertical="center" wrapText="1"/>
    </xf>
    <xf numFmtId="0" fontId="104" fillId="0" borderId="1" xfId="199" applyNumberFormat="1" applyFont="1" applyBorder="1" applyAlignment="1">
      <alignment horizontal="center" vertical="center" wrapText="1"/>
    </xf>
    <xf numFmtId="0" fontId="103" fillId="0" borderId="11" xfId="199" applyFont="1" applyBorder="1" applyAlignment="1">
      <alignment horizontal="center" vertical="center" wrapText="1"/>
    </xf>
    <xf numFmtId="0" fontId="103" fillId="0" borderId="2" xfId="199" applyFont="1" applyBorder="1" applyAlignment="1">
      <alignment horizontal="center" vertical="center" wrapText="1"/>
    </xf>
    <xf numFmtId="0" fontId="104" fillId="0" borderId="13" xfId="199" applyNumberFormat="1" applyFont="1" applyBorder="1" applyAlignment="1">
      <alignment horizontal="center" vertical="center" wrapText="1"/>
    </xf>
    <xf numFmtId="0" fontId="104" fillId="0" borderId="4" xfId="199" applyNumberFormat="1" applyFont="1" applyBorder="1" applyAlignment="1">
      <alignment horizontal="center" vertical="center" wrapText="1"/>
    </xf>
    <xf numFmtId="0" fontId="104" fillId="0" borderId="12" xfId="199" applyNumberFormat="1" applyFont="1" applyBorder="1" applyAlignment="1">
      <alignment horizontal="center" vertical="center" wrapText="1"/>
    </xf>
    <xf numFmtId="0" fontId="104" fillId="0" borderId="11" xfId="199" applyNumberFormat="1" applyFont="1" applyBorder="1" applyAlignment="1">
      <alignment horizontal="center" vertical="center" wrapText="1"/>
    </xf>
    <xf numFmtId="0" fontId="104" fillId="0" borderId="2" xfId="199" applyNumberFormat="1" applyFont="1" applyBorder="1" applyAlignment="1">
      <alignment horizontal="center" vertical="center" wrapText="1"/>
    </xf>
    <xf numFmtId="0" fontId="117" fillId="25" borderId="1" xfId="0" applyFont="1" applyFill="1" applyBorder="1" applyAlignment="1">
      <alignment horizontal="center" vertical="center" wrapText="1"/>
    </xf>
    <xf numFmtId="0" fontId="117" fillId="25" borderId="2" xfId="0" applyFont="1" applyFill="1" applyBorder="1" applyAlignment="1">
      <alignment horizontal="center" vertical="center" wrapText="1"/>
    </xf>
    <xf numFmtId="0" fontId="105" fillId="25" borderId="0" xfId="0" applyFont="1" applyFill="1" applyAlignment="1">
      <alignment horizontal="center"/>
    </xf>
    <xf numFmtId="0" fontId="117" fillId="25" borderId="3" xfId="0" applyFont="1" applyFill="1" applyBorder="1" applyAlignment="1">
      <alignment horizontal="center" vertical="center" wrapText="1"/>
    </xf>
    <xf numFmtId="0" fontId="117" fillId="25" borderId="3" xfId="0" applyFont="1" applyFill="1" applyBorder="1" applyAlignment="1">
      <alignment horizontal="center" vertical="center"/>
    </xf>
    <xf numFmtId="0" fontId="108" fillId="25" borderId="22" xfId="0" applyFont="1" applyFill="1" applyBorder="1" applyAlignment="1">
      <alignment horizontal="center" vertical="center" wrapText="1"/>
    </xf>
    <xf numFmtId="0" fontId="108" fillId="25" borderId="0" xfId="0" applyFont="1" applyFill="1" applyBorder="1" applyAlignment="1">
      <alignment horizontal="center" vertical="center" wrapText="1"/>
    </xf>
    <xf numFmtId="0" fontId="104" fillId="25" borderId="0" xfId="0" applyFont="1" applyFill="1" applyAlignment="1">
      <alignment horizontal="center"/>
    </xf>
    <xf numFmtId="0" fontId="108" fillId="25" borderId="3" xfId="0" applyFont="1" applyFill="1" applyBorder="1" applyAlignment="1">
      <alignment horizontal="center" vertical="center" wrapText="1"/>
    </xf>
    <xf numFmtId="208" fontId="108" fillId="25" borderId="13" xfId="310" applyNumberFormat="1" applyFont="1" applyFill="1" applyBorder="1" applyAlignment="1">
      <alignment horizontal="center" vertical="center" wrapText="1"/>
    </xf>
    <xf numFmtId="208" fontId="108" fillId="25" borderId="4" xfId="310" applyNumberFormat="1" applyFont="1" applyFill="1" applyBorder="1" applyAlignment="1">
      <alignment horizontal="center" vertical="center" wrapText="1"/>
    </xf>
    <xf numFmtId="208" fontId="108" fillId="25" borderId="12" xfId="310" applyNumberFormat="1" applyFont="1" applyFill="1" applyBorder="1" applyAlignment="1">
      <alignment horizontal="center" vertical="center" wrapText="1"/>
    </xf>
    <xf numFmtId="0" fontId="108" fillId="25" borderId="13" xfId="0" applyFont="1" applyFill="1" applyBorder="1" applyAlignment="1">
      <alignment horizontal="center" vertical="center" wrapText="1"/>
    </xf>
    <xf numFmtId="0" fontId="108" fillId="25" borderId="4" xfId="0" applyFont="1" applyFill="1" applyBorder="1" applyAlignment="1">
      <alignment horizontal="center" vertical="center" wrapText="1"/>
    </xf>
    <xf numFmtId="0" fontId="108" fillId="25" borderId="1" xfId="0" applyFont="1" applyFill="1" applyBorder="1" applyAlignment="1">
      <alignment horizontal="center" vertical="center" wrapText="1"/>
    </xf>
    <xf numFmtId="0" fontId="108" fillId="25" borderId="2" xfId="0" applyFont="1" applyFill="1" applyBorder="1" applyAlignment="1">
      <alignment horizontal="center" vertical="center" wrapText="1"/>
    </xf>
    <xf numFmtId="0" fontId="4" fillId="0" borderId="0" xfId="312" applyFont="1" applyAlignment="1">
      <alignment horizontal="center" vertical="center"/>
    </xf>
    <xf numFmtId="0" fontId="101" fillId="0" borderId="30" xfId="312" applyFont="1" applyBorder="1" applyAlignment="1">
      <alignment horizontal="right" vertical="center" wrapText="1"/>
    </xf>
    <xf numFmtId="0" fontId="101" fillId="0" borderId="0" xfId="312" applyFont="1" applyAlignment="1">
      <alignment horizontal="left" vertical="center" wrapText="1"/>
    </xf>
    <xf numFmtId="0" fontId="101" fillId="0" borderId="0" xfId="312" applyFont="1" applyAlignment="1">
      <alignment horizontal="right" vertical="center" wrapText="1"/>
    </xf>
    <xf numFmtId="0" fontId="104" fillId="0" borderId="0" xfId="312" applyFont="1" applyAlignment="1">
      <alignment horizontal="center" vertical="center"/>
    </xf>
    <xf numFmtId="0" fontId="104" fillId="0" borderId="0" xfId="312" applyFont="1" applyAlignment="1">
      <alignment horizontal="center" vertical="center" wrapText="1"/>
    </xf>
    <xf numFmtId="0" fontId="102" fillId="0" borderId="0" xfId="312" applyFont="1" applyAlignment="1">
      <alignment horizontal="center" vertical="center" wrapText="1"/>
    </xf>
    <xf numFmtId="0" fontId="129" fillId="0" borderId="30" xfId="312" applyFont="1" applyBorder="1" applyAlignment="1">
      <alignment horizontal="right" vertical="center"/>
    </xf>
    <xf numFmtId="0" fontId="129" fillId="0" borderId="0" xfId="312" applyFont="1" applyAlignment="1">
      <alignment horizontal="right" vertical="center"/>
    </xf>
    <xf numFmtId="0" fontId="105" fillId="0" borderId="0" xfId="312" applyFont="1" applyAlignment="1">
      <alignment vertical="center" wrapText="1"/>
    </xf>
    <xf numFmtId="0" fontId="127" fillId="0" borderId="0" xfId="312" applyFont="1" applyAlignment="1">
      <alignment horizontal="center" vertical="center"/>
    </xf>
    <xf numFmtId="0" fontId="128" fillId="0" borderId="0" xfId="312" applyFont="1" applyAlignment="1">
      <alignment horizontal="center" vertical="center"/>
    </xf>
    <xf numFmtId="0" fontId="127" fillId="0" borderId="0" xfId="312" applyFont="1" applyAlignment="1">
      <alignment horizontal="center" vertical="center" wrapText="1"/>
    </xf>
    <xf numFmtId="0" fontId="101" fillId="0" borderId="0" xfId="312" applyFont="1" applyBorder="1" applyAlignment="1">
      <alignment horizontal="right" vertical="center"/>
    </xf>
    <xf numFmtId="0" fontId="104" fillId="0" borderId="3" xfId="312" applyFont="1" applyBorder="1" applyAlignment="1">
      <alignment horizontal="center" vertical="center"/>
    </xf>
    <xf numFmtId="0" fontId="126" fillId="0" borderId="0" xfId="192" applyFont="1" applyAlignment="1">
      <alignment horizontal="left" shrinkToFit="1"/>
    </xf>
    <xf numFmtId="0" fontId="101" fillId="0" borderId="0" xfId="312" applyFont="1" applyAlignment="1">
      <alignment horizontal="center" vertical="center"/>
    </xf>
    <xf numFmtId="0" fontId="102" fillId="0" borderId="0" xfId="312" applyFont="1" applyAlignment="1">
      <alignment horizontal="center" vertical="center"/>
    </xf>
    <xf numFmtId="0" fontId="131" fillId="0" borderId="0" xfId="0" applyFont="1" applyFill="1" applyAlignment="1">
      <alignment horizontal="center"/>
    </xf>
    <xf numFmtId="0" fontId="131" fillId="0" borderId="3" xfId="0" applyFont="1" applyFill="1" applyBorder="1" applyAlignment="1">
      <alignment horizontal="center"/>
    </xf>
    <xf numFmtId="0" fontId="101" fillId="0" borderId="0" xfId="0" applyFont="1" applyAlignment="1">
      <alignment horizontal="center"/>
    </xf>
    <xf numFmtId="0" fontId="104" fillId="0" borderId="0" xfId="0" applyFont="1" applyAlignment="1">
      <alignment horizontal="center"/>
    </xf>
    <xf numFmtId="0" fontId="105" fillId="0" borderId="0" xfId="0" applyFont="1" applyAlignment="1">
      <alignment horizontal="center" vertical="center" wrapText="1"/>
    </xf>
    <xf numFmtId="0" fontId="125" fillId="0" borderId="0" xfId="0" applyFont="1" applyAlignment="1">
      <alignment horizontal="center"/>
    </xf>
    <xf numFmtId="0" fontId="105" fillId="0" borderId="0" xfId="199" applyNumberFormat="1" applyFont="1" applyAlignment="1">
      <alignment horizontal="center" vertical="center" wrapText="1"/>
    </xf>
    <xf numFmtId="0" fontId="122" fillId="0" borderId="3" xfId="0" quotePrefix="1" applyFont="1" applyBorder="1" applyAlignment="1">
      <alignment horizontal="center" vertical="center"/>
    </xf>
    <xf numFmtId="0" fontId="112" fillId="25" borderId="3" xfId="0" applyFont="1" applyFill="1" applyBorder="1" applyAlignment="1">
      <alignment vertical="center"/>
    </xf>
    <xf numFmtId="0" fontId="112" fillId="25" borderId="3" xfId="0" applyFont="1" applyFill="1" applyBorder="1" applyAlignment="1">
      <alignment horizontal="center" vertical="center"/>
    </xf>
    <xf numFmtId="2" fontId="112" fillId="25" borderId="3" xfId="0" applyNumberFormat="1" applyFont="1" applyFill="1" applyBorder="1" applyAlignment="1">
      <alignment vertical="center"/>
    </xf>
    <xf numFmtId="177" fontId="112" fillId="25" borderId="3" xfId="0" applyNumberFormat="1" applyFont="1" applyFill="1" applyBorder="1" applyAlignment="1">
      <alignment vertical="center"/>
    </xf>
    <xf numFmtId="184" fontId="112" fillId="25" borderId="3" xfId="310" applyNumberFormat="1" applyFont="1" applyFill="1" applyBorder="1" applyAlignment="1">
      <alignment vertical="center"/>
    </xf>
    <xf numFmtId="0" fontId="120" fillId="25" borderId="5" xfId="0" applyFont="1" applyFill="1" applyBorder="1" applyAlignment="1">
      <alignment horizontal="center" vertical="center"/>
    </xf>
    <xf numFmtId="0" fontId="37" fillId="25" borderId="5" xfId="0" applyFont="1" applyFill="1" applyBorder="1" applyAlignment="1">
      <alignment vertical="center"/>
    </xf>
    <xf numFmtId="177" fontId="37" fillId="25" borderId="5" xfId="0" applyNumberFormat="1" applyFont="1" applyFill="1" applyBorder="1" applyAlignment="1">
      <alignment vertical="center"/>
    </xf>
    <xf numFmtId="184" fontId="37" fillId="25" borderId="5" xfId="310" applyNumberFormat="1" applyFont="1" applyFill="1" applyBorder="1" applyAlignment="1">
      <alignment vertical="center"/>
    </xf>
    <xf numFmtId="0" fontId="120" fillId="25" borderId="6" xfId="0" applyFont="1" applyFill="1" applyBorder="1" applyAlignment="1">
      <alignment horizontal="center" vertical="center"/>
    </xf>
    <xf numFmtId="0" fontId="37" fillId="25" borderId="6" xfId="0" applyFont="1" applyFill="1" applyBorder="1" applyAlignment="1">
      <alignment vertical="center" wrapText="1"/>
    </xf>
    <xf numFmtId="0" fontId="37" fillId="25" borderId="6" xfId="0" applyFont="1" applyFill="1" applyBorder="1" applyAlignment="1">
      <alignment vertical="center"/>
    </xf>
    <xf numFmtId="177" fontId="37" fillId="25" borderId="6" xfId="0" applyNumberFormat="1" applyFont="1" applyFill="1" applyBorder="1" applyAlignment="1">
      <alignment vertical="center"/>
    </xf>
    <xf numFmtId="184" fontId="37" fillId="25" borderId="6" xfId="310" applyNumberFormat="1" applyFont="1" applyFill="1" applyBorder="1" applyAlignment="1">
      <alignment vertical="center"/>
    </xf>
    <xf numFmtId="0" fontId="120" fillId="25" borderId="8" xfId="0" applyFont="1" applyFill="1" applyBorder="1" applyAlignment="1">
      <alignment horizontal="center" vertical="center"/>
    </xf>
    <xf numFmtId="0" fontId="37" fillId="25" borderId="8" xfId="0" applyFont="1" applyFill="1" applyBorder="1" applyAlignment="1">
      <alignment vertical="center"/>
    </xf>
    <xf numFmtId="177" fontId="37" fillId="25" borderId="8" xfId="0" applyNumberFormat="1" applyFont="1" applyFill="1" applyBorder="1" applyAlignment="1">
      <alignment vertical="center"/>
    </xf>
    <xf numFmtId="184" fontId="37" fillId="25" borderId="8" xfId="310" applyNumberFormat="1" applyFont="1" applyFill="1" applyBorder="1" applyAlignment="1">
      <alignment vertical="center"/>
    </xf>
    <xf numFmtId="0" fontId="122" fillId="0" borderId="1" xfId="0" applyFont="1" applyBorder="1" applyAlignment="1">
      <alignment horizontal="left" vertical="center"/>
    </xf>
    <xf numFmtId="0" fontId="122" fillId="0" borderId="1" xfId="0" applyFont="1" applyBorder="1" applyAlignment="1">
      <alignment horizontal="center" vertical="center"/>
    </xf>
    <xf numFmtId="0" fontId="122" fillId="0" borderId="3" xfId="0" applyFont="1" applyBorder="1" applyAlignment="1">
      <alignment vertical="center"/>
    </xf>
    <xf numFmtId="0" fontId="122" fillId="0" borderId="3" xfId="0" applyFont="1" applyBorder="1" applyAlignment="1">
      <alignment horizontal="center" vertical="center" wrapText="1"/>
    </xf>
    <xf numFmtId="0" fontId="122" fillId="0" borderId="13" xfId="0" applyFont="1" applyBorder="1" applyAlignment="1">
      <alignment horizontal="center" vertical="center"/>
    </xf>
    <xf numFmtId="0" fontId="122" fillId="0" borderId="12" xfId="0" applyFont="1" applyBorder="1" applyAlignment="1">
      <alignment horizontal="center" vertical="center" wrapText="1"/>
    </xf>
    <xf numFmtId="0" fontId="122" fillId="0" borderId="13" xfId="0" applyFont="1" applyBorder="1" applyAlignment="1">
      <alignment horizontal="center" vertical="center" wrapText="1"/>
    </xf>
    <xf numFmtId="0" fontId="122" fillId="0" borderId="3" xfId="0" applyFont="1" applyBorder="1" applyAlignment="1">
      <alignment horizontal="center" vertical="center"/>
    </xf>
    <xf numFmtId="0" fontId="122" fillId="0" borderId="0" xfId="0" applyFont="1" applyAlignment="1">
      <alignment horizontal="center" vertical="center"/>
    </xf>
    <xf numFmtId="0" fontId="104" fillId="0" borderId="0" xfId="0" applyFont="1" applyAlignment="1">
      <alignment horizontal="center" vertical="center"/>
    </xf>
    <xf numFmtId="0" fontId="102" fillId="0" borderId="0" xfId="0" applyFont="1" applyAlignment="1">
      <alignment horizontal="center" vertical="center"/>
    </xf>
    <xf numFmtId="0" fontId="104" fillId="0" borderId="0" xfId="0" applyFont="1" applyAlignment="1">
      <alignment horizontal="center" vertical="center"/>
    </xf>
    <xf numFmtId="0" fontId="104"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vertical="center"/>
    </xf>
    <xf numFmtId="3" fontId="21" fillId="0" borderId="5" xfId="0" applyNumberFormat="1" applyFont="1" applyBorder="1" applyAlignment="1">
      <alignment vertical="center"/>
    </xf>
    <xf numFmtId="3" fontId="21" fillId="0" borderId="6" xfId="0" applyNumberFormat="1" applyFont="1" applyBorder="1" applyAlignment="1">
      <alignment vertical="center"/>
    </xf>
    <xf numFmtId="0" fontId="143" fillId="0" borderId="8" xfId="0" applyFont="1" applyBorder="1" applyAlignment="1">
      <alignment horizontal="left" vertical="center"/>
    </xf>
    <xf numFmtId="3" fontId="21" fillId="0" borderId="8" xfId="0" applyNumberFormat="1" applyFont="1" applyBorder="1" applyAlignment="1">
      <alignment vertical="center"/>
    </xf>
    <xf numFmtId="0" fontId="21" fillId="0" borderId="3" xfId="0" applyFont="1" applyBorder="1" applyAlignment="1">
      <alignment horizontal="center" vertical="center"/>
    </xf>
    <xf numFmtId="0" fontId="21" fillId="0" borderId="3" xfId="0" applyFont="1" applyBorder="1" applyAlignment="1">
      <alignment vertical="center"/>
    </xf>
    <xf numFmtId="3" fontId="104" fillId="0" borderId="3" xfId="0" applyNumberFormat="1" applyFont="1" applyBorder="1" applyAlignment="1">
      <alignment horizontal="center" vertical="center"/>
    </xf>
    <xf numFmtId="3" fontId="104" fillId="0" borderId="3" xfId="0" applyNumberFormat="1" applyFont="1" applyBorder="1" applyAlignment="1">
      <alignment vertical="center"/>
    </xf>
    <xf numFmtId="0" fontId="4" fillId="0" borderId="0" xfId="1" applyNumberFormat="1" applyFont="1" applyAlignment="1">
      <alignment horizontal="center" vertical="center" wrapText="1"/>
    </xf>
    <xf numFmtId="0" fontId="5" fillId="0" borderId="0" xfId="1" applyNumberFormat="1" applyFont="1" applyAlignment="1">
      <alignment horizontal="center" vertical="center"/>
    </xf>
    <xf numFmtId="0" fontId="2" fillId="0" borderId="0" xfId="1" applyFont="1" applyAlignment="1">
      <alignment vertical="center"/>
    </xf>
    <xf numFmtId="0" fontId="6" fillId="0" borderId="30" xfId="1" applyNumberFormat="1" applyFont="1" applyBorder="1" applyAlignment="1">
      <alignment horizontal="right" vertical="center"/>
    </xf>
    <xf numFmtId="0" fontId="0" fillId="0" borderId="3" xfId="0" applyBorder="1" applyAlignment="1">
      <alignment vertical="center"/>
    </xf>
    <xf numFmtId="3" fontId="106" fillId="0" borderId="3" xfId="1" applyNumberFormat="1" applyFont="1" applyBorder="1" applyAlignment="1">
      <alignment horizontal="right" vertical="center" wrapText="1"/>
    </xf>
    <xf numFmtId="3" fontId="8" fillId="0" borderId="3" xfId="1" applyNumberFormat="1" applyFont="1" applyBorder="1" applyAlignment="1">
      <alignment horizontal="right" vertical="center" wrapText="1"/>
    </xf>
  </cellXfs>
  <cellStyles count="313">
    <cellStyle name="_x0001_" xfId="5"/>
    <cellStyle name="??" xfId="6"/>
    <cellStyle name="?? [0.00]_ Att. 1- Cover" xfId="7"/>
    <cellStyle name="?? [0]" xfId="8"/>
    <cellStyle name="?_x001d_??%U©÷u&amp;H©÷9_x0008_? s_x000a__x0007__x0001__x0001_" xfId="9"/>
    <cellStyle name="???? [0.00]_PRODUCT DETAIL Q1" xfId="10"/>
    <cellStyle name="????_PRODUCT DETAIL Q1" xfId="11"/>
    <cellStyle name="???[0]_?? DI" xfId="12"/>
    <cellStyle name="???_?? DI" xfId="13"/>
    <cellStyle name="??[0]_BRE" xfId="14"/>
    <cellStyle name="??_ Att. 1- Cover" xfId="15"/>
    <cellStyle name="??A? [0]_ÿÿÿÿÿÿ_1_¢¬???¢â? " xfId="16"/>
    <cellStyle name="??A?_ÿÿÿÿÿÿ_1_¢¬???¢â? " xfId="17"/>
    <cellStyle name="?¡±¢¥?_?¨ù??¢´¢¥_¢¬???¢â? " xfId="18"/>
    <cellStyle name="?ðÇ%U?&amp;H?_x0008_?s_x000a__x0007__x0001__x0001_" xfId="19"/>
    <cellStyle name="_130307 So sanh thuc hien 2012 - du toan 2012 moi (pan khac)" xfId="20"/>
    <cellStyle name="_130313 Mau  bieu bao cao nguon luc cua dia phuong sua" xfId="21"/>
    <cellStyle name="_130818 Tong hop Danh gia thu 2013" xfId="22"/>
    <cellStyle name="_Bang Chi tieu (2)" xfId="23"/>
    <cellStyle name="_DG 2012-DT2013 - Theo sac thue -sua" xfId="24"/>
    <cellStyle name="_DG 2012-DT2013 - Theo sac thue -sua_120907 Thu tang them 4500" xfId="25"/>
    <cellStyle name="_KT (2)" xfId="26"/>
    <cellStyle name="_KT (2)_1" xfId="27"/>
    <cellStyle name="_KT (2)_2" xfId="28"/>
    <cellStyle name="_KT (2)_2_TG-TH" xfId="29"/>
    <cellStyle name="_KT (2)_3" xfId="30"/>
    <cellStyle name="_KT (2)_3_TG-TH" xfId="31"/>
    <cellStyle name="_KT (2)_4" xfId="32"/>
    <cellStyle name="_KT (2)_4_TG-TH" xfId="33"/>
    <cellStyle name="_KT (2)_5" xfId="34"/>
    <cellStyle name="_KT (2)_TG-TH" xfId="35"/>
    <cellStyle name="_KT_TG" xfId="36"/>
    <cellStyle name="_KT_TG_1" xfId="37"/>
    <cellStyle name="_KT_TG_2" xfId="38"/>
    <cellStyle name="_KT_TG_3" xfId="39"/>
    <cellStyle name="_KT_TG_4" xfId="40"/>
    <cellStyle name="_Phu luc kem BC gui VP Bo (18.2)" xfId="41"/>
    <cellStyle name="_TG-TH" xfId="42"/>
    <cellStyle name="_TG-TH_1" xfId="43"/>
    <cellStyle name="_TG-TH_2" xfId="44"/>
    <cellStyle name="_TG-TH_3" xfId="45"/>
    <cellStyle name="_TG-TH_4" xfId="46"/>
    <cellStyle name="~1" xfId="47"/>
    <cellStyle name="0" xfId="48"/>
    <cellStyle name="1" xfId="49"/>
    <cellStyle name="1_2-Ha GiangBB2011-V1" xfId="50"/>
    <cellStyle name="1_50-BB Vung tau 2011" xfId="51"/>
    <cellStyle name="1_52-Long An2011.BB-V1" xfId="52"/>
    <cellStyle name="¹éºÐÀ²_±âÅ¸" xfId="53"/>
    <cellStyle name="2" xfId="54"/>
    <cellStyle name="20" xfId="55"/>
    <cellStyle name="3" xfId="56"/>
    <cellStyle name="4" xfId="57"/>
    <cellStyle name="ÅëÈ­ [0]_¿ì¹°Åë" xfId="58"/>
    <cellStyle name="AeE­ [0]_INQUIRY ¿?¾÷AßAø " xfId="59"/>
    <cellStyle name="ÅëÈ­ [0]_laroux" xfId="60"/>
    <cellStyle name="ÅëÈ­_¿ì¹°Åë" xfId="61"/>
    <cellStyle name="AeE­_INQUIRY ¿?¾÷AßAø " xfId="62"/>
    <cellStyle name="ÅëÈ­_laroux" xfId="63"/>
    <cellStyle name="args.style" xfId="64"/>
    <cellStyle name="ÄÞ¸¶ [0]_¿ì¹°Åë" xfId="65"/>
    <cellStyle name="AÞ¸¶ [0]_INQUIRY ¿?¾÷AßAø " xfId="66"/>
    <cellStyle name="ÄÞ¸¶ [0]_laroux" xfId="67"/>
    <cellStyle name="ÄÞ¸¶_¿ì¹°Åë" xfId="68"/>
    <cellStyle name="AÞ¸¶_INQUIRY ¿?¾÷AßAø " xfId="69"/>
    <cellStyle name="ÄÞ¸¶_laroux" xfId="70"/>
    <cellStyle name="AutoFormat Options" xfId="71"/>
    <cellStyle name="Body" xfId="72"/>
    <cellStyle name="C?AØ_¿?¾÷CoE² " xfId="73"/>
    <cellStyle name="Ç¥ÁØ_#2(M17)_1" xfId="74"/>
    <cellStyle name="C￥AØ_¿μ¾÷CoE² " xfId="75"/>
    <cellStyle name="Ç¥ÁØ_±³°¢¼ö·®" xfId="76"/>
    <cellStyle name="C￥AØ_Sheet1_¿μ¾÷CoE² " xfId="77"/>
    <cellStyle name="Calc Currency (0)" xfId="78"/>
    <cellStyle name="Calc Currency (2)" xfId="79"/>
    <cellStyle name="Calc Percent (0)" xfId="80"/>
    <cellStyle name="Calc Percent (1)" xfId="81"/>
    <cellStyle name="Calc Percent (2)" xfId="82"/>
    <cellStyle name="Calc Units (0)" xfId="83"/>
    <cellStyle name="Calc Units (1)" xfId="84"/>
    <cellStyle name="Calc Units (2)" xfId="85"/>
    <cellStyle name="category" xfId="86"/>
    <cellStyle name="Chi phÝ kh¸c_Book1" xfId="87"/>
    <cellStyle name="Comma" xfId="310" builtinId="3"/>
    <cellStyle name="Comma  - Style1" xfId="88"/>
    <cellStyle name="Comma  - Style2" xfId="89"/>
    <cellStyle name="Comma  - Style3" xfId="90"/>
    <cellStyle name="Comma  - Style4" xfId="91"/>
    <cellStyle name="Comma  - Style5" xfId="92"/>
    <cellStyle name="Comma  - Style6" xfId="93"/>
    <cellStyle name="Comma  - Style7" xfId="94"/>
    <cellStyle name="Comma  - Style8" xfId="95"/>
    <cellStyle name="Comma [00]" xfId="96"/>
    <cellStyle name="Comma 12" xfId="97"/>
    <cellStyle name="Comma 2" xfId="98"/>
    <cellStyle name="Comma 2 2" xfId="99"/>
    <cellStyle name="Comma 2 2 2" xfId="100"/>
    <cellStyle name="Comma 2 3" xfId="101"/>
    <cellStyle name="Comma 2 4" xfId="102"/>
    <cellStyle name="Comma 2 5" xfId="103"/>
    <cellStyle name="Comma 3 2" xfId="104"/>
    <cellStyle name="comma zerodec" xfId="105"/>
    <cellStyle name="Comma0" xfId="106"/>
    <cellStyle name="Copied" xfId="107"/>
    <cellStyle name="Currency [00]" xfId="108"/>
    <cellStyle name="Currency0" xfId="109"/>
    <cellStyle name="Currency1" xfId="110"/>
    <cellStyle name="Date" xfId="111"/>
    <cellStyle name="Date Short" xfId="112"/>
    <cellStyle name="Dezimal [0]_NEGS" xfId="113"/>
    <cellStyle name="Dezimal_NEGS" xfId="114"/>
    <cellStyle name="Dollar (zero dec)" xfId="115"/>
    <cellStyle name="Dziesi?tny [0]_Invoices2001Slovakia" xfId="116"/>
    <cellStyle name="Dziesi?tny_Invoices2001Slovakia" xfId="117"/>
    <cellStyle name="Dziesietny [0]_Invoices2001Slovakia" xfId="118"/>
    <cellStyle name="Dziesiętny [0]_Invoices2001Slovakia" xfId="119"/>
    <cellStyle name="Dziesietny [0]_Invoices2001Slovakia_Book1" xfId="120"/>
    <cellStyle name="Dziesiętny [0]_Invoices2001Slovakia_Book1" xfId="121"/>
    <cellStyle name="Dziesietny [0]_Invoices2001Slovakia_Book1_Tong hop Cac tuyen(9-1-06)" xfId="122"/>
    <cellStyle name="Dziesiętny [0]_Invoices2001Slovakia_Book1_Tong hop Cac tuyen(9-1-06)" xfId="123"/>
    <cellStyle name="Dziesietny [0]_Invoices2001Slovakia_KL K.C mat duong" xfId="124"/>
    <cellStyle name="Dziesiętny [0]_Invoices2001Slovakia_Nhalamviec VTC(25-1-05)" xfId="125"/>
    <cellStyle name="Dziesietny [0]_Invoices2001Slovakia_TDT KHANH HOA" xfId="126"/>
    <cellStyle name="Dziesiętny [0]_Invoices2001Slovakia_TDT KHANH HOA" xfId="127"/>
    <cellStyle name="Dziesietny [0]_Invoices2001Slovakia_TDT KHANH HOA_Tong hop Cac tuyen(9-1-06)" xfId="128"/>
    <cellStyle name="Dziesiętny [0]_Invoices2001Slovakia_TDT KHANH HOA_Tong hop Cac tuyen(9-1-06)" xfId="129"/>
    <cellStyle name="Dziesietny [0]_Invoices2001Slovakia_TDT quangngai" xfId="130"/>
    <cellStyle name="Dziesiętny [0]_Invoices2001Slovakia_TDT quangngai" xfId="131"/>
    <cellStyle name="Dziesietny [0]_Invoices2001Slovakia_Tong hop Cac tuyen(9-1-06)" xfId="132"/>
    <cellStyle name="Dziesietny_Invoices2001Slovakia" xfId="133"/>
    <cellStyle name="Dziesiętny_Invoices2001Slovakia" xfId="134"/>
    <cellStyle name="Dziesietny_Invoices2001Slovakia_Book1" xfId="135"/>
    <cellStyle name="Dziesiętny_Invoices2001Slovakia_Book1" xfId="136"/>
    <cellStyle name="Dziesietny_Invoices2001Slovakia_Book1_Tong hop Cac tuyen(9-1-06)" xfId="137"/>
    <cellStyle name="Dziesiętny_Invoices2001Slovakia_Book1_Tong hop Cac tuyen(9-1-06)" xfId="138"/>
    <cellStyle name="Dziesietny_Invoices2001Slovakia_KL K.C mat duong" xfId="139"/>
    <cellStyle name="Dziesiętny_Invoices2001Slovakia_Nhalamviec VTC(25-1-05)" xfId="140"/>
    <cellStyle name="Dziesietny_Invoices2001Slovakia_TDT KHANH HOA" xfId="141"/>
    <cellStyle name="Dziesiętny_Invoices2001Slovakia_TDT KHANH HOA" xfId="142"/>
    <cellStyle name="Dziesietny_Invoices2001Slovakia_TDT KHANH HOA_Tong hop Cac tuyen(9-1-06)" xfId="143"/>
    <cellStyle name="Dziesiętny_Invoices2001Slovakia_TDT KHANH HOA_Tong hop Cac tuyen(9-1-06)" xfId="144"/>
    <cellStyle name="Dziesietny_Invoices2001Slovakia_TDT quangngai" xfId="145"/>
    <cellStyle name="Dziesiętny_Invoices2001Slovakia_TDT quangngai" xfId="146"/>
    <cellStyle name="Dziesietny_Invoices2001Slovakia_Tong hop Cac tuyen(9-1-06)" xfId="147"/>
    <cellStyle name="Enter Currency (0)" xfId="148"/>
    <cellStyle name="Enter Currency (2)" xfId="149"/>
    <cellStyle name="Enter Units (0)" xfId="150"/>
    <cellStyle name="Enter Units (1)" xfId="151"/>
    <cellStyle name="Enter Units (2)" xfId="152"/>
    <cellStyle name="Entered" xfId="153"/>
    <cellStyle name="Excel Built-in Normal" xfId="154"/>
    <cellStyle name="Fixed" xfId="155"/>
    <cellStyle name="Grey" xfId="156"/>
    <cellStyle name="HAI" xfId="157"/>
    <cellStyle name="Head 1" xfId="158"/>
    <cellStyle name="HEADER" xfId="159"/>
    <cellStyle name="Header1" xfId="160"/>
    <cellStyle name="Header2" xfId="161"/>
    <cellStyle name="HEADING1" xfId="162"/>
    <cellStyle name="HEADING2" xfId="163"/>
    <cellStyle name="HEADINGS" xfId="164"/>
    <cellStyle name="HEADINGSTOP" xfId="165"/>
    <cellStyle name="headoption" xfId="166"/>
    <cellStyle name="Hoa-Scholl" xfId="167"/>
    <cellStyle name="i·0" xfId="168"/>
    <cellStyle name="Input [yellow]" xfId="169"/>
    <cellStyle name="khanh" xfId="170"/>
    <cellStyle name="Ledger 17 x 11 in" xfId="171"/>
    <cellStyle name="Link Currency (0)" xfId="172"/>
    <cellStyle name="Link Currency (2)" xfId="173"/>
    <cellStyle name="Link Units (0)" xfId="174"/>
    <cellStyle name="Link Units (1)" xfId="175"/>
    <cellStyle name="Link Units (2)" xfId="176"/>
    <cellStyle name="Millares [0]_Well Timing" xfId="177"/>
    <cellStyle name="Millares_Well Timing" xfId="178"/>
    <cellStyle name="Milliers [0]_      " xfId="179"/>
    <cellStyle name="Milliers_      " xfId="180"/>
    <cellStyle name="Model" xfId="181"/>
    <cellStyle name="moi" xfId="182"/>
    <cellStyle name="Moneda [0]_Well Timing" xfId="183"/>
    <cellStyle name="Moneda_Well Timing" xfId="184"/>
    <cellStyle name="Monétaire [0]_      " xfId="185"/>
    <cellStyle name="Monétaire_      " xfId="186"/>
    <cellStyle name="n" xfId="187"/>
    <cellStyle name="New Times Roman" xfId="188"/>
    <cellStyle name="no dec" xfId="189"/>
    <cellStyle name="Normal" xfId="0" builtinId="0"/>
    <cellStyle name="Normal - Style1" xfId="190"/>
    <cellStyle name="Normal 10" xfId="191"/>
    <cellStyle name="Normal 2" xfId="2"/>
    <cellStyle name="Normal 2 19" xfId="309"/>
    <cellStyle name="Normal 2 2" xfId="192"/>
    <cellStyle name="Normal 2 2 2" xfId="193"/>
    <cellStyle name="Normal 2 2 2 2" xfId="194"/>
    <cellStyle name="Normal 2 3" xfId="195"/>
    <cellStyle name="Normal 2 3 2" xfId="196"/>
    <cellStyle name="Normal 2 4" xfId="197"/>
    <cellStyle name="Normal 2 5" xfId="198"/>
    <cellStyle name="Normal 3" xfId="4"/>
    <cellStyle name="Normal 3 2" xfId="199"/>
    <cellStyle name="Normal 4" xfId="200"/>
    <cellStyle name="Normal 4 2" xfId="312"/>
    <cellStyle name="Normal 5 2" xfId="201"/>
    <cellStyle name="Normal 6" xfId="202"/>
    <cellStyle name="Normal 8" xfId="203"/>
    <cellStyle name="Normal_080626 BPTDPC ND 61 nam 2004-2007,Lg ND 166 nam 2008" xfId="3"/>
    <cellStyle name="Normal_Bao cao KP Ko chuyen trach xa" xfId="204"/>
    <cellStyle name="Normal_bieu mau phu cap cong vu" xfId="205"/>
    <cellStyle name="Normal_Bieu so 2(DPsua)" xfId="1"/>
    <cellStyle name="Normal_Bieu so 2(DPsua) 2" xfId="206"/>
    <cellStyle name="Normal_Sheet1" xfId="311"/>
    <cellStyle name="Normal1" xfId="207"/>
    <cellStyle name="Normalny_Cennik obowiazuje od 06-08-2001 r (1)" xfId="208"/>
    <cellStyle name="oft Excel]_x000d__x000a_Comment=open=/f ‚ðw’è‚·‚é‚ÆAƒ†[ƒU[’è‹`ŠÖ”‚ðŠÖ”“\‚è•t‚¯‚Ìˆê——‚É“o˜^‚·‚é‚±‚Æ‚ª‚Å‚«‚Ü‚·B_x000d__x000a_Maximized" xfId="209"/>
    <cellStyle name="oft Excel]_x000d__x000a_Comment=open=/f ‚ðŽw’è‚·‚é‚ÆAƒ†[ƒU[’è‹`ŠÖ”‚ðŠÖ”“\‚è•t‚¯‚Ìˆê——‚É“o˜^‚·‚é‚±‚Æ‚ª‚Å‚«‚Ü‚·B_x000d__x000a_Maximized" xfId="210"/>
    <cellStyle name="per.style" xfId="211"/>
    <cellStyle name="Percent [0]" xfId="212"/>
    <cellStyle name="Percent [00]" xfId="213"/>
    <cellStyle name="Percent [2]" xfId="214"/>
    <cellStyle name="Percent 10" xfId="215"/>
    <cellStyle name="PERCENTAGE" xfId="216"/>
    <cellStyle name="PrePop Currency (0)" xfId="217"/>
    <cellStyle name="PrePop Currency (2)" xfId="218"/>
    <cellStyle name="PrePop Units (0)" xfId="219"/>
    <cellStyle name="PrePop Units (1)" xfId="220"/>
    <cellStyle name="PrePop Units (2)" xfId="221"/>
    <cellStyle name="pricing" xfId="222"/>
    <cellStyle name="PSChar" xfId="223"/>
    <cellStyle name="PSHeading" xfId="224"/>
    <cellStyle name="regstoresfromspecstores" xfId="225"/>
    <cellStyle name="RevList" xfId="226"/>
    <cellStyle name="S—_x0008_" xfId="227"/>
    <cellStyle name="SAPBEXaggData" xfId="228"/>
    <cellStyle name="SAPBEXaggDataEmph" xfId="229"/>
    <cellStyle name="SAPBEXaggItem" xfId="230"/>
    <cellStyle name="SAPBEXchaText" xfId="231"/>
    <cellStyle name="SAPBEXexcBad7" xfId="232"/>
    <cellStyle name="SAPBEXexcBad8" xfId="233"/>
    <cellStyle name="SAPBEXexcBad9" xfId="234"/>
    <cellStyle name="SAPBEXexcCritical4" xfId="235"/>
    <cellStyle name="SAPBEXexcCritical5" xfId="236"/>
    <cellStyle name="SAPBEXexcCritical6" xfId="237"/>
    <cellStyle name="SAPBEXexcGood1" xfId="238"/>
    <cellStyle name="SAPBEXexcGood2" xfId="239"/>
    <cellStyle name="SAPBEXexcGood3" xfId="240"/>
    <cellStyle name="SAPBEXfilterDrill" xfId="241"/>
    <cellStyle name="SAPBEXfilterItem" xfId="242"/>
    <cellStyle name="SAPBEXfilterText" xfId="243"/>
    <cellStyle name="SAPBEXformats" xfId="244"/>
    <cellStyle name="SAPBEXheaderItem" xfId="245"/>
    <cellStyle name="SAPBEXheaderText" xfId="246"/>
    <cellStyle name="SAPBEXresData" xfId="247"/>
    <cellStyle name="SAPBEXresDataEmph" xfId="248"/>
    <cellStyle name="SAPBEXresItem" xfId="249"/>
    <cellStyle name="SAPBEXstdData" xfId="250"/>
    <cellStyle name="SAPBEXstdDataEmph" xfId="251"/>
    <cellStyle name="SAPBEXstdItem" xfId="252"/>
    <cellStyle name="SAPBEXtitle" xfId="253"/>
    <cellStyle name="SAPBEXundefined" xfId="254"/>
    <cellStyle name="SHADEDSTORES" xfId="255"/>
    <cellStyle name="specstores" xfId="256"/>
    <cellStyle name="Standard" xfId="257"/>
    <cellStyle name="Style 1" xfId="258"/>
    <cellStyle name="Style 2" xfId="259"/>
    <cellStyle name="Style 3" xfId="260"/>
    <cellStyle name="Style 4" xfId="261"/>
    <cellStyle name="Style 5" xfId="262"/>
    <cellStyle name="subhead" xfId="263"/>
    <cellStyle name="Subtotal" xfId="264"/>
    <cellStyle name="T" xfId="265"/>
    <cellStyle name="T_50-BB Vung tau 2011" xfId="266"/>
    <cellStyle name="T_50-BB Vung tau 2011_120907 Thu tang them 4500" xfId="267"/>
    <cellStyle name="Text Indent A" xfId="268"/>
    <cellStyle name="Text Indent B" xfId="269"/>
    <cellStyle name="Text Indent C" xfId="270"/>
    <cellStyle name="th" xfId="271"/>
    <cellStyle name="þ_x001d_ðK_x000c_Fý_x001b__x000d_9ýU_x0001_Ð_x0008_¦)_x0007__x0001__x0001_" xfId="272"/>
    <cellStyle name="Thuyet minh" xfId="273"/>
    <cellStyle name="viet" xfId="274"/>
    <cellStyle name="viet2" xfId="275"/>
    <cellStyle name="Vn Time 13" xfId="276"/>
    <cellStyle name="Vn Time 14" xfId="277"/>
    <cellStyle name="vnbo" xfId="278"/>
    <cellStyle name="vnhead1" xfId="279"/>
    <cellStyle name="vnhead2" xfId="280"/>
    <cellStyle name="vnhead3" xfId="281"/>
    <cellStyle name="vnhead4" xfId="282"/>
    <cellStyle name="vntxt1" xfId="283"/>
    <cellStyle name="vntxt2" xfId="284"/>
    <cellStyle name="Walutowy [0]_Invoices2001Slovakia" xfId="285"/>
    <cellStyle name="Walutowy_Invoices2001Slovakia" xfId="286"/>
    <cellStyle name="xuan" xfId="287"/>
    <cellStyle name=" [0.00]_ Att. 1- Cover" xfId="288"/>
    <cellStyle name="_ Att. 1- Cover" xfId="289"/>
    <cellStyle name="?_ Att. 1- Cover" xfId="290"/>
    <cellStyle name="똿뗦먛귟 [0.00]_PRODUCT DETAIL Q1" xfId="291"/>
    <cellStyle name="똿뗦먛귟_PRODUCT DETAIL Q1" xfId="292"/>
    <cellStyle name="믅됞 [0.00]_PRODUCT DETAIL Q1" xfId="293"/>
    <cellStyle name="믅됞_PRODUCT DETAIL Q1" xfId="294"/>
    <cellStyle name="백분율_95" xfId="295"/>
    <cellStyle name="뷭?_BOOKSHIP" xfId="296"/>
    <cellStyle name="콤마 [0]_1202" xfId="297"/>
    <cellStyle name="콤마_1202" xfId="298"/>
    <cellStyle name="통화 [0]_1202" xfId="299"/>
    <cellStyle name="통화_1202" xfId="300"/>
    <cellStyle name="표준_(정보부문)월별인원계획" xfId="301"/>
    <cellStyle name="一般_00Q3902REV.1" xfId="302"/>
    <cellStyle name="千分位[0]_00Q3902REV.1" xfId="303"/>
    <cellStyle name="千分位_00Q3902REV.1" xfId="304"/>
    <cellStyle name="標準_BOQ-08" xfId="305"/>
    <cellStyle name="貨幣 [0]_00Q3902REV.1" xfId="306"/>
    <cellStyle name="貨幣[0]_BRE" xfId="307"/>
    <cellStyle name="貨幣_00Q3902REV.1" xfId="3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40341</xdr:colOff>
      <xdr:row>1</xdr:row>
      <xdr:rowOff>188260</xdr:rowOff>
    </xdr:from>
    <xdr:to>
      <xdr:col>1</xdr:col>
      <xdr:colOff>926166</xdr:colOff>
      <xdr:row>1</xdr:row>
      <xdr:rowOff>189848</xdr:rowOff>
    </xdr:to>
    <xdr:cxnSp macro="">
      <xdr:nvCxnSpPr>
        <xdr:cNvPr id="2" name="Straight Connector 1"/>
        <xdr:cNvCxnSpPr/>
      </xdr:nvCxnSpPr>
      <xdr:spPr>
        <a:xfrm>
          <a:off x="402291" y="388285"/>
          <a:ext cx="8858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68916</xdr:colOff>
      <xdr:row>1</xdr:row>
      <xdr:rowOff>197785</xdr:rowOff>
    </xdr:from>
    <xdr:to>
      <xdr:col>1</xdr:col>
      <xdr:colOff>954741</xdr:colOff>
      <xdr:row>1</xdr:row>
      <xdr:rowOff>199373</xdr:rowOff>
    </xdr:to>
    <xdr:cxnSp macro="">
      <xdr:nvCxnSpPr>
        <xdr:cNvPr id="2" name="Straight Connector 1"/>
        <xdr:cNvCxnSpPr/>
      </xdr:nvCxnSpPr>
      <xdr:spPr>
        <a:xfrm>
          <a:off x="402291" y="407335"/>
          <a:ext cx="8858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9"/>
  <sheetViews>
    <sheetView zoomScale="80" zoomScaleNormal="80" zoomScaleSheetLayoutView="100" workbookViewId="0">
      <selection activeCell="F10" sqref="F10"/>
    </sheetView>
  </sheetViews>
  <sheetFormatPr defaultColWidth="11.42578125" defaultRowHeight="16.5"/>
  <cols>
    <col min="1" max="1" width="4.28515625" style="1" customWidth="1"/>
    <col min="2" max="2" width="110" style="1" customWidth="1"/>
    <col min="3" max="3" width="19.7109375" style="1" customWidth="1"/>
    <col min="4" max="246" width="11.42578125" style="1"/>
    <col min="247" max="247" width="4.28515625" style="1" customWidth="1"/>
    <col min="248" max="248" width="95.85546875" style="1" customWidth="1"/>
    <col min="249" max="249" width="11" style="1" customWidth="1"/>
    <col min="250" max="502" width="11.42578125" style="1"/>
    <col min="503" max="503" width="4.28515625" style="1" customWidth="1"/>
    <col min="504" max="504" width="95.85546875" style="1" customWidth="1"/>
    <col min="505" max="505" width="11" style="1" customWidth="1"/>
    <col min="506" max="758" width="11.42578125" style="1"/>
    <col min="759" max="759" width="4.28515625" style="1" customWidth="1"/>
    <col min="760" max="760" width="95.85546875" style="1" customWidth="1"/>
    <col min="761" max="761" width="11" style="1" customWidth="1"/>
    <col min="762" max="1014" width="11.42578125" style="1"/>
    <col min="1015" max="1015" width="4.28515625" style="1" customWidth="1"/>
    <col min="1016" max="1016" width="95.85546875" style="1" customWidth="1"/>
    <col min="1017" max="1017" width="11" style="1" customWidth="1"/>
    <col min="1018" max="1270" width="11.42578125" style="1"/>
    <col min="1271" max="1271" width="4.28515625" style="1" customWidth="1"/>
    <col min="1272" max="1272" width="95.85546875" style="1" customWidth="1"/>
    <col min="1273" max="1273" width="11" style="1" customWidth="1"/>
    <col min="1274" max="1526" width="11.42578125" style="1"/>
    <col min="1527" max="1527" width="4.28515625" style="1" customWidth="1"/>
    <col min="1528" max="1528" width="95.85546875" style="1" customWidth="1"/>
    <col min="1529" max="1529" width="11" style="1" customWidth="1"/>
    <col min="1530" max="1782" width="11.42578125" style="1"/>
    <col min="1783" max="1783" width="4.28515625" style="1" customWidth="1"/>
    <col min="1784" max="1784" width="95.85546875" style="1" customWidth="1"/>
    <col min="1785" max="1785" width="11" style="1" customWidth="1"/>
    <col min="1786" max="2038" width="11.42578125" style="1"/>
    <col min="2039" max="2039" width="4.28515625" style="1" customWidth="1"/>
    <col min="2040" max="2040" width="95.85546875" style="1" customWidth="1"/>
    <col min="2041" max="2041" width="11" style="1" customWidth="1"/>
    <col min="2042" max="2294" width="11.42578125" style="1"/>
    <col min="2295" max="2295" width="4.28515625" style="1" customWidth="1"/>
    <col min="2296" max="2296" width="95.85546875" style="1" customWidth="1"/>
    <col min="2297" max="2297" width="11" style="1" customWidth="1"/>
    <col min="2298" max="2550" width="11.42578125" style="1"/>
    <col min="2551" max="2551" width="4.28515625" style="1" customWidth="1"/>
    <col min="2552" max="2552" width="95.85546875" style="1" customWidth="1"/>
    <col min="2553" max="2553" width="11" style="1" customWidth="1"/>
    <col min="2554" max="2806" width="11.42578125" style="1"/>
    <col min="2807" max="2807" width="4.28515625" style="1" customWidth="1"/>
    <col min="2808" max="2808" width="95.85546875" style="1" customWidth="1"/>
    <col min="2809" max="2809" width="11" style="1" customWidth="1"/>
    <col min="2810" max="3062" width="11.42578125" style="1"/>
    <col min="3063" max="3063" width="4.28515625" style="1" customWidth="1"/>
    <col min="3064" max="3064" width="95.85546875" style="1" customWidth="1"/>
    <col min="3065" max="3065" width="11" style="1" customWidth="1"/>
    <col min="3066" max="3318" width="11.42578125" style="1"/>
    <col min="3319" max="3319" width="4.28515625" style="1" customWidth="1"/>
    <col min="3320" max="3320" width="95.85546875" style="1" customWidth="1"/>
    <col min="3321" max="3321" width="11" style="1" customWidth="1"/>
    <col min="3322" max="3574" width="11.42578125" style="1"/>
    <col min="3575" max="3575" width="4.28515625" style="1" customWidth="1"/>
    <col min="3576" max="3576" width="95.85546875" style="1" customWidth="1"/>
    <col min="3577" max="3577" width="11" style="1" customWidth="1"/>
    <col min="3578" max="3830" width="11.42578125" style="1"/>
    <col min="3831" max="3831" width="4.28515625" style="1" customWidth="1"/>
    <col min="3832" max="3832" width="95.85546875" style="1" customWidth="1"/>
    <col min="3833" max="3833" width="11" style="1" customWidth="1"/>
    <col min="3834" max="4086" width="11.42578125" style="1"/>
    <col min="4087" max="4087" width="4.28515625" style="1" customWidth="1"/>
    <col min="4088" max="4088" width="95.85546875" style="1" customWidth="1"/>
    <col min="4089" max="4089" width="11" style="1" customWidth="1"/>
    <col min="4090" max="4342" width="11.42578125" style="1"/>
    <col min="4343" max="4343" width="4.28515625" style="1" customWidth="1"/>
    <col min="4344" max="4344" width="95.85546875" style="1" customWidth="1"/>
    <col min="4345" max="4345" width="11" style="1" customWidth="1"/>
    <col min="4346" max="4598" width="11.42578125" style="1"/>
    <col min="4599" max="4599" width="4.28515625" style="1" customWidth="1"/>
    <col min="4600" max="4600" width="95.85546875" style="1" customWidth="1"/>
    <col min="4601" max="4601" width="11" style="1" customWidth="1"/>
    <col min="4602" max="4854" width="11.42578125" style="1"/>
    <col min="4855" max="4855" width="4.28515625" style="1" customWidth="1"/>
    <col min="4856" max="4856" width="95.85546875" style="1" customWidth="1"/>
    <col min="4857" max="4857" width="11" style="1" customWidth="1"/>
    <col min="4858" max="5110" width="11.42578125" style="1"/>
    <col min="5111" max="5111" width="4.28515625" style="1" customWidth="1"/>
    <col min="5112" max="5112" width="95.85546875" style="1" customWidth="1"/>
    <col min="5113" max="5113" width="11" style="1" customWidth="1"/>
    <col min="5114" max="5366" width="11.42578125" style="1"/>
    <col min="5367" max="5367" width="4.28515625" style="1" customWidth="1"/>
    <col min="5368" max="5368" width="95.85546875" style="1" customWidth="1"/>
    <col min="5369" max="5369" width="11" style="1" customWidth="1"/>
    <col min="5370" max="5622" width="11.42578125" style="1"/>
    <col min="5623" max="5623" width="4.28515625" style="1" customWidth="1"/>
    <col min="5624" max="5624" width="95.85546875" style="1" customWidth="1"/>
    <col min="5625" max="5625" width="11" style="1" customWidth="1"/>
    <col min="5626" max="5878" width="11.42578125" style="1"/>
    <col min="5879" max="5879" width="4.28515625" style="1" customWidth="1"/>
    <col min="5880" max="5880" width="95.85546875" style="1" customWidth="1"/>
    <col min="5881" max="5881" width="11" style="1" customWidth="1"/>
    <col min="5882" max="6134" width="11.42578125" style="1"/>
    <col min="6135" max="6135" width="4.28515625" style="1" customWidth="1"/>
    <col min="6136" max="6136" width="95.85546875" style="1" customWidth="1"/>
    <col min="6137" max="6137" width="11" style="1" customWidth="1"/>
    <col min="6138" max="6390" width="11.42578125" style="1"/>
    <col min="6391" max="6391" width="4.28515625" style="1" customWidth="1"/>
    <col min="6392" max="6392" width="95.85546875" style="1" customWidth="1"/>
    <col min="6393" max="6393" width="11" style="1" customWidth="1"/>
    <col min="6394" max="6646" width="11.42578125" style="1"/>
    <col min="6647" max="6647" width="4.28515625" style="1" customWidth="1"/>
    <col min="6648" max="6648" width="95.85546875" style="1" customWidth="1"/>
    <col min="6649" max="6649" width="11" style="1" customWidth="1"/>
    <col min="6650" max="6902" width="11.42578125" style="1"/>
    <col min="6903" max="6903" width="4.28515625" style="1" customWidth="1"/>
    <col min="6904" max="6904" width="95.85546875" style="1" customWidth="1"/>
    <col min="6905" max="6905" width="11" style="1" customWidth="1"/>
    <col min="6906" max="7158" width="11.42578125" style="1"/>
    <col min="7159" max="7159" width="4.28515625" style="1" customWidth="1"/>
    <col min="7160" max="7160" width="95.85546875" style="1" customWidth="1"/>
    <col min="7161" max="7161" width="11" style="1" customWidth="1"/>
    <col min="7162" max="7414" width="11.42578125" style="1"/>
    <col min="7415" max="7415" width="4.28515625" style="1" customWidth="1"/>
    <col min="7416" max="7416" width="95.85546875" style="1" customWidth="1"/>
    <col min="7417" max="7417" width="11" style="1" customWidth="1"/>
    <col min="7418" max="7670" width="11.42578125" style="1"/>
    <col min="7671" max="7671" width="4.28515625" style="1" customWidth="1"/>
    <col min="7672" max="7672" width="95.85546875" style="1" customWidth="1"/>
    <col min="7673" max="7673" width="11" style="1" customWidth="1"/>
    <col min="7674" max="7926" width="11.42578125" style="1"/>
    <col min="7927" max="7927" width="4.28515625" style="1" customWidth="1"/>
    <col min="7928" max="7928" width="95.85546875" style="1" customWidth="1"/>
    <col min="7929" max="7929" width="11" style="1" customWidth="1"/>
    <col min="7930" max="8182" width="11.42578125" style="1"/>
    <col min="8183" max="8183" width="4.28515625" style="1" customWidth="1"/>
    <col min="8184" max="8184" width="95.85546875" style="1" customWidth="1"/>
    <col min="8185" max="8185" width="11" style="1" customWidth="1"/>
    <col min="8186" max="8438" width="11.42578125" style="1"/>
    <col min="8439" max="8439" width="4.28515625" style="1" customWidth="1"/>
    <col min="8440" max="8440" width="95.85546875" style="1" customWidth="1"/>
    <col min="8441" max="8441" width="11" style="1" customWidth="1"/>
    <col min="8442" max="8694" width="11.42578125" style="1"/>
    <col min="8695" max="8695" width="4.28515625" style="1" customWidth="1"/>
    <col min="8696" max="8696" width="95.85546875" style="1" customWidth="1"/>
    <col min="8697" max="8697" width="11" style="1" customWidth="1"/>
    <col min="8698" max="8950" width="11.42578125" style="1"/>
    <col min="8951" max="8951" width="4.28515625" style="1" customWidth="1"/>
    <col min="8952" max="8952" width="95.85546875" style="1" customWidth="1"/>
    <col min="8953" max="8953" width="11" style="1" customWidth="1"/>
    <col min="8954" max="9206" width="11.42578125" style="1"/>
    <col min="9207" max="9207" width="4.28515625" style="1" customWidth="1"/>
    <col min="9208" max="9208" width="95.85546875" style="1" customWidth="1"/>
    <col min="9209" max="9209" width="11" style="1" customWidth="1"/>
    <col min="9210" max="9462" width="11.42578125" style="1"/>
    <col min="9463" max="9463" width="4.28515625" style="1" customWidth="1"/>
    <col min="9464" max="9464" width="95.85546875" style="1" customWidth="1"/>
    <col min="9465" max="9465" width="11" style="1" customWidth="1"/>
    <col min="9466" max="9718" width="11.42578125" style="1"/>
    <col min="9719" max="9719" width="4.28515625" style="1" customWidth="1"/>
    <col min="9720" max="9720" width="95.85546875" style="1" customWidth="1"/>
    <col min="9721" max="9721" width="11" style="1" customWidth="1"/>
    <col min="9722" max="9974" width="11.42578125" style="1"/>
    <col min="9975" max="9975" width="4.28515625" style="1" customWidth="1"/>
    <col min="9976" max="9976" width="95.85546875" style="1" customWidth="1"/>
    <col min="9977" max="9977" width="11" style="1" customWidth="1"/>
    <col min="9978" max="10230" width="11.42578125" style="1"/>
    <col min="10231" max="10231" width="4.28515625" style="1" customWidth="1"/>
    <col min="10232" max="10232" width="95.85546875" style="1" customWidth="1"/>
    <col min="10233" max="10233" width="11" style="1" customWidth="1"/>
    <col min="10234" max="10486" width="11.42578125" style="1"/>
    <col min="10487" max="10487" width="4.28515625" style="1" customWidth="1"/>
    <col min="10488" max="10488" width="95.85546875" style="1" customWidth="1"/>
    <col min="10489" max="10489" width="11" style="1" customWidth="1"/>
    <col min="10490" max="10742" width="11.42578125" style="1"/>
    <col min="10743" max="10743" width="4.28515625" style="1" customWidth="1"/>
    <col min="10744" max="10744" width="95.85546875" style="1" customWidth="1"/>
    <col min="10745" max="10745" width="11" style="1" customWidth="1"/>
    <col min="10746" max="10998" width="11.42578125" style="1"/>
    <col min="10999" max="10999" width="4.28515625" style="1" customWidth="1"/>
    <col min="11000" max="11000" width="95.85546875" style="1" customWidth="1"/>
    <col min="11001" max="11001" width="11" style="1" customWidth="1"/>
    <col min="11002" max="11254" width="11.42578125" style="1"/>
    <col min="11255" max="11255" width="4.28515625" style="1" customWidth="1"/>
    <col min="11256" max="11256" width="95.85546875" style="1" customWidth="1"/>
    <col min="11257" max="11257" width="11" style="1" customWidth="1"/>
    <col min="11258" max="11510" width="11.42578125" style="1"/>
    <col min="11511" max="11511" width="4.28515625" style="1" customWidth="1"/>
    <col min="11512" max="11512" width="95.85546875" style="1" customWidth="1"/>
    <col min="11513" max="11513" width="11" style="1" customWidth="1"/>
    <col min="11514" max="11766" width="11.42578125" style="1"/>
    <col min="11767" max="11767" width="4.28515625" style="1" customWidth="1"/>
    <col min="11768" max="11768" width="95.85546875" style="1" customWidth="1"/>
    <col min="11769" max="11769" width="11" style="1" customWidth="1"/>
    <col min="11770" max="12022" width="11.42578125" style="1"/>
    <col min="12023" max="12023" width="4.28515625" style="1" customWidth="1"/>
    <col min="12024" max="12024" width="95.85546875" style="1" customWidth="1"/>
    <col min="12025" max="12025" width="11" style="1" customWidth="1"/>
    <col min="12026" max="12278" width="11.42578125" style="1"/>
    <col min="12279" max="12279" width="4.28515625" style="1" customWidth="1"/>
    <col min="12280" max="12280" width="95.85546875" style="1" customWidth="1"/>
    <col min="12281" max="12281" width="11" style="1" customWidth="1"/>
    <col min="12282" max="12534" width="11.42578125" style="1"/>
    <col min="12535" max="12535" width="4.28515625" style="1" customWidth="1"/>
    <col min="12536" max="12536" width="95.85546875" style="1" customWidth="1"/>
    <col min="12537" max="12537" width="11" style="1" customWidth="1"/>
    <col min="12538" max="12790" width="11.42578125" style="1"/>
    <col min="12791" max="12791" width="4.28515625" style="1" customWidth="1"/>
    <col min="12792" max="12792" width="95.85546875" style="1" customWidth="1"/>
    <col min="12793" max="12793" width="11" style="1" customWidth="1"/>
    <col min="12794" max="13046" width="11.42578125" style="1"/>
    <col min="13047" max="13047" width="4.28515625" style="1" customWidth="1"/>
    <col min="13048" max="13048" width="95.85546875" style="1" customWidth="1"/>
    <col min="13049" max="13049" width="11" style="1" customWidth="1"/>
    <col min="13050" max="13302" width="11.42578125" style="1"/>
    <col min="13303" max="13303" width="4.28515625" style="1" customWidth="1"/>
    <col min="13304" max="13304" width="95.85546875" style="1" customWidth="1"/>
    <col min="13305" max="13305" width="11" style="1" customWidth="1"/>
    <col min="13306" max="13558" width="11.42578125" style="1"/>
    <col min="13559" max="13559" width="4.28515625" style="1" customWidth="1"/>
    <col min="13560" max="13560" width="95.85546875" style="1" customWidth="1"/>
    <col min="13561" max="13561" width="11" style="1" customWidth="1"/>
    <col min="13562" max="13814" width="11.42578125" style="1"/>
    <col min="13815" max="13815" width="4.28515625" style="1" customWidth="1"/>
    <col min="13816" max="13816" width="95.85546875" style="1" customWidth="1"/>
    <col min="13817" max="13817" width="11" style="1" customWidth="1"/>
    <col min="13818" max="14070" width="11.42578125" style="1"/>
    <col min="14071" max="14071" width="4.28515625" style="1" customWidth="1"/>
    <col min="14072" max="14072" width="95.85546875" style="1" customWidth="1"/>
    <col min="14073" max="14073" width="11" style="1" customWidth="1"/>
    <col min="14074" max="14326" width="11.42578125" style="1"/>
    <col min="14327" max="14327" width="4.28515625" style="1" customWidth="1"/>
    <col min="14328" max="14328" width="95.85546875" style="1" customWidth="1"/>
    <col min="14329" max="14329" width="11" style="1" customWidth="1"/>
    <col min="14330" max="14582" width="11.42578125" style="1"/>
    <col min="14583" max="14583" width="4.28515625" style="1" customWidth="1"/>
    <col min="14584" max="14584" width="95.85546875" style="1" customWidth="1"/>
    <col min="14585" max="14585" width="11" style="1" customWidth="1"/>
    <col min="14586" max="14838" width="11.42578125" style="1"/>
    <col min="14839" max="14839" width="4.28515625" style="1" customWidth="1"/>
    <col min="14840" max="14840" width="95.85546875" style="1" customWidth="1"/>
    <col min="14841" max="14841" width="11" style="1" customWidth="1"/>
    <col min="14842" max="15094" width="11.42578125" style="1"/>
    <col min="15095" max="15095" width="4.28515625" style="1" customWidth="1"/>
    <col min="15096" max="15096" width="95.85546875" style="1" customWidth="1"/>
    <col min="15097" max="15097" width="11" style="1" customWidth="1"/>
    <col min="15098" max="15350" width="11.42578125" style="1"/>
    <col min="15351" max="15351" width="4.28515625" style="1" customWidth="1"/>
    <col min="15352" max="15352" width="95.85546875" style="1" customWidth="1"/>
    <col min="15353" max="15353" width="11" style="1" customWidth="1"/>
    <col min="15354" max="15606" width="11.42578125" style="1"/>
    <col min="15607" max="15607" width="4.28515625" style="1" customWidth="1"/>
    <col min="15608" max="15608" width="95.85546875" style="1" customWidth="1"/>
    <col min="15609" max="15609" width="11" style="1" customWidth="1"/>
    <col min="15610" max="15862" width="11.42578125" style="1"/>
    <col min="15863" max="15863" width="4.28515625" style="1" customWidth="1"/>
    <col min="15864" max="15864" width="95.85546875" style="1" customWidth="1"/>
    <col min="15865" max="15865" width="11" style="1" customWidth="1"/>
    <col min="15866" max="16118" width="11.42578125" style="1"/>
    <col min="16119" max="16119" width="4.28515625" style="1" customWidth="1"/>
    <col min="16120" max="16120" width="95.85546875" style="1" customWidth="1"/>
    <col min="16121" max="16121" width="11" style="1" customWidth="1"/>
    <col min="16122" max="16384" width="11.42578125" style="1"/>
  </cols>
  <sheetData>
    <row r="1" spans="1:4" ht="16.5" customHeight="1">
      <c r="A1" s="485" t="s">
        <v>160</v>
      </c>
      <c r="B1" s="485"/>
      <c r="C1" s="485"/>
    </row>
    <row r="2" spans="1:4">
      <c r="A2" s="486" t="s">
        <v>410</v>
      </c>
      <c r="B2" s="486"/>
      <c r="C2" s="486"/>
    </row>
    <row r="3" spans="1:4">
      <c r="A3" s="487"/>
      <c r="B3" s="488" t="s">
        <v>0</v>
      </c>
      <c r="C3" s="488"/>
    </row>
    <row r="4" spans="1:4" s="5" customFormat="1" ht="16.5" customHeight="1">
      <c r="A4" s="345" t="s">
        <v>1</v>
      </c>
      <c r="B4" s="345" t="s">
        <v>2</v>
      </c>
      <c r="C4" s="345" t="s">
        <v>3</v>
      </c>
      <c r="D4" s="6"/>
    </row>
    <row r="5" spans="1:4" s="5" customFormat="1">
      <c r="A5" s="489"/>
      <c r="B5" s="489"/>
      <c r="C5" s="489"/>
    </row>
    <row r="6" spans="1:4" s="8" customFormat="1">
      <c r="A6" s="7">
        <v>1</v>
      </c>
      <c r="B6" s="7">
        <v>2</v>
      </c>
      <c r="C6" s="7">
        <v>3</v>
      </c>
    </row>
    <row r="7" spans="1:4" s="5" customFormat="1" ht="20.25" customHeight="1">
      <c r="A7" s="142" t="s">
        <v>4</v>
      </c>
      <c r="B7" s="143" t="s">
        <v>164</v>
      </c>
      <c r="C7" s="490">
        <f>SUM(C8+C9+C14)</f>
        <v>3251640357.5</v>
      </c>
    </row>
    <row r="8" spans="1:4" s="5" customFormat="1" ht="143.25" customHeight="1">
      <c r="A8" s="7">
        <v>1</v>
      </c>
      <c r="B8" s="144" t="s">
        <v>161</v>
      </c>
      <c r="C8" s="491"/>
    </row>
    <row r="9" spans="1:4" s="5" customFormat="1" ht="44.25" customHeight="1">
      <c r="A9" s="7">
        <v>2</v>
      </c>
      <c r="B9" s="144" t="s">
        <v>162</v>
      </c>
      <c r="C9" s="491"/>
    </row>
    <row r="10" spans="1:4" s="5" customFormat="1" ht="28.5" customHeight="1">
      <c r="A10" s="7">
        <v>3</v>
      </c>
      <c r="B10" s="144" t="s">
        <v>163</v>
      </c>
      <c r="C10" s="491"/>
    </row>
    <row r="11" spans="1:4" s="5" customFormat="1" ht="30.75" customHeight="1">
      <c r="A11" s="7"/>
      <c r="B11" s="145" t="s">
        <v>5</v>
      </c>
      <c r="C11" s="491"/>
    </row>
    <row r="12" spans="1:4" s="5" customFormat="1" ht="24.75" customHeight="1">
      <c r="A12" s="7"/>
      <c r="B12" s="145" t="s">
        <v>6</v>
      </c>
      <c r="C12" s="491"/>
    </row>
    <row r="13" spans="1:4" s="5" customFormat="1" ht="24" customHeight="1">
      <c r="A13" s="7"/>
      <c r="B13" s="145" t="s">
        <v>7</v>
      </c>
      <c r="C13" s="491"/>
    </row>
    <row r="14" spans="1:4" s="155" customFormat="1" ht="36.75" customHeight="1">
      <c r="A14" s="153">
        <v>4</v>
      </c>
      <c r="B14" s="154" t="s">
        <v>265</v>
      </c>
      <c r="C14" s="311">
        <v>3251640357.5</v>
      </c>
    </row>
    <row r="15" spans="1:4" s="5" customFormat="1">
      <c r="A15" s="142" t="s">
        <v>8</v>
      </c>
      <c r="B15" s="143" t="s">
        <v>165</v>
      </c>
      <c r="C15" s="490"/>
    </row>
    <row r="16" spans="1:4" s="5" customFormat="1">
      <c r="A16" s="142" t="s">
        <v>9</v>
      </c>
      <c r="B16" s="147" t="s">
        <v>166</v>
      </c>
      <c r="C16" s="491"/>
    </row>
    <row r="17" spans="1:4" s="5" customFormat="1" ht="44.25" customHeight="1">
      <c r="A17" s="7">
        <v>1</v>
      </c>
      <c r="B17" s="144" t="s">
        <v>167</v>
      </c>
      <c r="C17" s="491"/>
    </row>
    <row r="18" spans="1:4" s="155" customFormat="1" ht="27" customHeight="1">
      <c r="A18" s="153">
        <v>2</v>
      </c>
      <c r="B18" s="154" t="s">
        <v>13</v>
      </c>
      <c r="C18" s="311">
        <f>'BANG CHI TIÊT  LUONG CB CT'!U5</f>
        <v>206394900</v>
      </c>
    </row>
    <row r="19" spans="1:4" s="155" customFormat="1" ht="28.5" customHeight="1">
      <c r="A19" s="153">
        <v>3</v>
      </c>
      <c r="B19" s="154" t="s">
        <v>280</v>
      </c>
      <c r="C19" s="311">
        <f>'DS HĐND XÃ'!H24+'pc kiem nhie cac ban'!I12</f>
        <v>12662880</v>
      </c>
    </row>
    <row r="20" spans="1:4" s="5" customFormat="1" ht="47.25" customHeight="1">
      <c r="A20" s="7">
        <v>4</v>
      </c>
      <c r="B20" s="144" t="s">
        <v>168</v>
      </c>
      <c r="C20" s="491"/>
    </row>
    <row r="21" spans="1:4" s="155" customFormat="1" ht="22.5" customHeight="1">
      <c r="A21" s="153">
        <v>5</v>
      </c>
      <c r="B21" s="154" t="s">
        <v>14</v>
      </c>
      <c r="C21" s="311">
        <f>'BAN CHUYEN TRACH XA'!N7</f>
        <v>70866000</v>
      </c>
    </row>
    <row r="22" spans="1:4" s="155" customFormat="1" ht="47.25" customHeight="1">
      <c r="A22" s="153">
        <v>6</v>
      </c>
      <c r="B22" s="154" t="s">
        <v>15</v>
      </c>
      <c r="C22" s="311">
        <f>PCCUy!G22</f>
        <v>7812000</v>
      </c>
    </row>
    <row r="23" spans="1:4" s="5" customFormat="1" ht="48.75" customHeight="1">
      <c r="A23" s="7">
        <v>7</v>
      </c>
      <c r="B23" s="144" t="s">
        <v>16</v>
      </c>
      <c r="C23" s="491"/>
    </row>
    <row r="24" spans="1:4" s="5" customFormat="1" ht="32.25" customHeight="1">
      <c r="A24" s="142" t="s">
        <v>10</v>
      </c>
      <c r="B24" s="149" t="s">
        <v>17</v>
      </c>
      <c r="C24" s="490">
        <f>SUM(C25:C32)</f>
        <v>18153600</v>
      </c>
    </row>
    <row r="25" spans="1:4" s="5" customFormat="1" ht="55.5" customHeight="1">
      <c r="A25" s="7">
        <v>1</v>
      </c>
      <c r="B25" s="148" t="s">
        <v>169</v>
      </c>
      <c r="C25" s="491"/>
    </row>
    <row r="26" spans="1:4" s="5" customFormat="1" ht="64.5" customHeight="1">
      <c r="A26" s="7">
        <v>2</v>
      </c>
      <c r="B26" s="148" t="s">
        <v>170</v>
      </c>
      <c r="C26" s="491"/>
    </row>
    <row r="27" spans="1:4" s="5" customFormat="1" ht="42.75" customHeight="1">
      <c r="A27" s="7">
        <v>3</v>
      </c>
      <c r="B27" s="148" t="s">
        <v>18</v>
      </c>
      <c r="C27" s="491"/>
    </row>
    <row r="28" spans="1:4" s="5" customFormat="1" ht="67.5" customHeight="1">
      <c r="A28" s="7">
        <v>4</v>
      </c>
      <c r="B28" s="148" t="s">
        <v>171</v>
      </c>
      <c r="C28" s="491"/>
    </row>
    <row r="29" spans="1:4" s="5" customFormat="1" ht="48" customHeight="1">
      <c r="A29" s="7">
        <v>5</v>
      </c>
      <c r="B29" s="148" t="s">
        <v>172</v>
      </c>
      <c r="C29" s="491"/>
    </row>
    <row r="30" spans="1:4" s="155" customFormat="1" ht="48" customHeight="1">
      <c r="A30" s="153"/>
      <c r="B30" s="150" t="s">
        <v>279</v>
      </c>
      <c r="C30" s="311">
        <f>'trưc 12.24'!H6</f>
        <v>13689600</v>
      </c>
    </row>
    <row r="31" spans="1:4" s="155" customFormat="1" ht="48" customHeight="1">
      <c r="A31" s="153"/>
      <c r="B31" s="150" t="s">
        <v>281</v>
      </c>
      <c r="C31" s="311">
        <f>'DOI CONG TAC XHTN'!H14</f>
        <v>4464000</v>
      </c>
    </row>
    <row r="32" spans="1:4" s="5" customFormat="1" ht="30.75" customHeight="1">
      <c r="A32" s="7">
        <v>6</v>
      </c>
      <c r="B32" s="150" t="s">
        <v>173</v>
      </c>
      <c r="C32" s="311"/>
      <c r="D32" s="5" t="s">
        <v>409</v>
      </c>
    </row>
    <row r="33" spans="1:3" s="5" customFormat="1" ht="28.5" customHeight="1">
      <c r="A33" s="142" t="s">
        <v>19</v>
      </c>
      <c r="B33" s="143" t="s">
        <v>174</v>
      </c>
      <c r="C33" s="490"/>
    </row>
    <row r="34" spans="1:3" s="5" customFormat="1" ht="27" customHeight="1">
      <c r="A34" s="7">
        <v>1</v>
      </c>
      <c r="B34" s="146" t="s">
        <v>20</v>
      </c>
      <c r="C34" s="491"/>
    </row>
    <row r="35" spans="1:3" s="5" customFormat="1" ht="30" customHeight="1">
      <c r="A35" s="7">
        <v>2</v>
      </c>
      <c r="B35" s="146" t="s">
        <v>21</v>
      </c>
      <c r="C35" s="491"/>
    </row>
    <row r="37" spans="1:3">
      <c r="B37" s="342"/>
      <c r="C37" s="342"/>
    </row>
    <row r="38" spans="1:3">
      <c r="B38" s="343"/>
      <c r="C38" s="343"/>
    </row>
    <row r="39" spans="1:3">
      <c r="B39" s="344"/>
      <c r="C39" s="344"/>
    </row>
  </sheetData>
  <mergeCells count="9">
    <mergeCell ref="B37:C37"/>
    <mergeCell ref="B38:C38"/>
    <mergeCell ref="B39:C39"/>
    <mergeCell ref="A1:C1"/>
    <mergeCell ref="A2:C2"/>
    <mergeCell ref="B3:C3"/>
    <mergeCell ref="A4:A5"/>
    <mergeCell ref="B4:B5"/>
    <mergeCell ref="C4:C5"/>
  </mergeCells>
  <pageMargins left="0.59" right="0.2" top="0.64" bottom="0.89" header="0.3" footer="0.68"/>
  <pageSetup paperSize="9" scale="70" orientation="portrait" r:id="rId1"/>
  <headerFooter>
    <oddHeader>&amp;C&amp;"Times New Roman,Regular"&amp;13&amp;P&amp;R&amp;"Times New Roman,Regular"&amp;14Biểu số 4a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66"/>
  <sheetViews>
    <sheetView workbookViewId="0">
      <selection activeCell="E9" sqref="E9"/>
    </sheetView>
  </sheetViews>
  <sheetFormatPr defaultRowHeight="16.5"/>
  <cols>
    <col min="1" max="1" width="5" style="179" customWidth="1"/>
    <col min="2" max="2" width="20" style="179" bestFit="1" customWidth="1"/>
    <col min="3" max="3" width="18" style="191" customWidth="1"/>
    <col min="4" max="4" width="10.140625" style="191" bestFit="1" customWidth="1"/>
    <col min="5" max="5" width="10.140625" style="191" customWidth="1"/>
    <col min="6" max="6" width="16.85546875" style="191" customWidth="1"/>
    <col min="7" max="7" width="12.140625" style="179" bestFit="1" customWidth="1"/>
    <col min="8" max="8" width="12.140625" style="179" customWidth="1"/>
    <col min="9" max="9" width="16.42578125" style="179" customWidth="1"/>
    <col min="10" max="10" width="17.85546875" style="179" customWidth="1"/>
    <col min="11" max="258" width="9.140625" style="179"/>
    <col min="259" max="259" width="5" style="179" customWidth="1"/>
    <col min="260" max="260" width="20" style="179" bestFit="1" customWidth="1"/>
    <col min="261" max="261" width="18" style="179" customWidth="1"/>
    <col min="262" max="262" width="10.140625" style="179" bestFit="1" customWidth="1"/>
    <col min="263" max="263" width="8.42578125" style="179" bestFit="1" customWidth="1"/>
    <col min="264" max="264" width="12.140625" style="179" bestFit="1" customWidth="1"/>
    <col min="265" max="265" width="16.42578125" style="179" customWidth="1"/>
    <col min="266" max="266" width="17.85546875" style="179" customWidth="1"/>
    <col min="267" max="514" width="9.140625" style="179"/>
    <col min="515" max="515" width="5" style="179" customWidth="1"/>
    <col min="516" max="516" width="20" style="179" bestFit="1" customWidth="1"/>
    <col min="517" max="517" width="18" style="179" customWidth="1"/>
    <col min="518" max="518" width="10.140625" style="179" bestFit="1" customWidth="1"/>
    <col min="519" max="519" width="8.42578125" style="179" bestFit="1" customWidth="1"/>
    <col min="520" max="520" width="12.140625" style="179" bestFit="1" customWidth="1"/>
    <col min="521" max="521" width="16.42578125" style="179" customWidth="1"/>
    <col min="522" max="522" width="17.85546875" style="179" customWidth="1"/>
    <col min="523" max="770" width="9.140625" style="179"/>
    <col min="771" max="771" width="5" style="179" customWidth="1"/>
    <col min="772" max="772" width="20" style="179" bestFit="1" customWidth="1"/>
    <col min="773" max="773" width="18" style="179" customWidth="1"/>
    <col min="774" max="774" width="10.140625" style="179" bestFit="1" customWidth="1"/>
    <col min="775" max="775" width="8.42578125" style="179" bestFit="1" customWidth="1"/>
    <col min="776" max="776" width="12.140625" style="179" bestFit="1" customWidth="1"/>
    <col min="777" max="777" width="16.42578125" style="179" customWidth="1"/>
    <col min="778" max="778" width="17.85546875" style="179" customWidth="1"/>
    <col min="779" max="1026" width="9.140625" style="179"/>
    <col min="1027" max="1027" width="5" style="179" customWidth="1"/>
    <col min="1028" max="1028" width="20" style="179" bestFit="1" customWidth="1"/>
    <col min="1029" max="1029" width="18" style="179" customWidth="1"/>
    <col min="1030" max="1030" width="10.140625" style="179" bestFit="1" customWidth="1"/>
    <col min="1031" max="1031" width="8.42578125" style="179" bestFit="1" customWidth="1"/>
    <col min="1032" max="1032" width="12.140625" style="179" bestFit="1" customWidth="1"/>
    <col min="1033" max="1033" width="16.42578125" style="179" customWidth="1"/>
    <col min="1034" max="1034" width="17.85546875" style="179" customWidth="1"/>
    <col min="1035" max="1282" width="9.140625" style="179"/>
    <col min="1283" max="1283" width="5" style="179" customWidth="1"/>
    <col min="1284" max="1284" width="20" style="179" bestFit="1" customWidth="1"/>
    <col min="1285" max="1285" width="18" style="179" customWidth="1"/>
    <col min="1286" max="1286" width="10.140625" style="179" bestFit="1" customWidth="1"/>
    <col min="1287" max="1287" width="8.42578125" style="179" bestFit="1" customWidth="1"/>
    <col min="1288" max="1288" width="12.140625" style="179" bestFit="1" customWidth="1"/>
    <col min="1289" max="1289" width="16.42578125" style="179" customWidth="1"/>
    <col min="1290" max="1290" width="17.85546875" style="179" customWidth="1"/>
    <col min="1291" max="1538" width="9.140625" style="179"/>
    <col min="1539" max="1539" width="5" style="179" customWidth="1"/>
    <col min="1540" max="1540" width="20" style="179" bestFit="1" customWidth="1"/>
    <col min="1541" max="1541" width="18" style="179" customWidth="1"/>
    <col min="1542" max="1542" width="10.140625" style="179" bestFit="1" customWidth="1"/>
    <col min="1543" max="1543" width="8.42578125" style="179" bestFit="1" customWidth="1"/>
    <col min="1544" max="1544" width="12.140625" style="179" bestFit="1" customWidth="1"/>
    <col min="1545" max="1545" width="16.42578125" style="179" customWidth="1"/>
    <col min="1546" max="1546" width="17.85546875" style="179" customWidth="1"/>
    <col min="1547" max="1794" width="9.140625" style="179"/>
    <col min="1795" max="1795" width="5" style="179" customWidth="1"/>
    <col min="1796" max="1796" width="20" style="179" bestFit="1" customWidth="1"/>
    <col min="1797" max="1797" width="18" style="179" customWidth="1"/>
    <col min="1798" max="1798" width="10.140625" style="179" bestFit="1" customWidth="1"/>
    <col min="1799" max="1799" width="8.42578125" style="179" bestFit="1" customWidth="1"/>
    <col min="1800" max="1800" width="12.140625" style="179" bestFit="1" customWidth="1"/>
    <col min="1801" max="1801" width="16.42578125" style="179" customWidth="1"/>
    <col min="1802" max="1802" width="17.85546875" style="179" customWidth="1"/>
    <col min="1803" max="2050" width="9.140625" style="179"/>
    <col min="2051" max="2051" width="5" style="179" customWidth="1"/>
    <col min="2052" max="2052" width="20" style="179" bestFit="1" customWidth="1"/>
    <col min="2053" max="2053" width="18" style="179" customWidth="1"/>
    <col min="2054" max="2054" width="10.140625" style="179" bestFit="1" customWidth="1"/>
    <col min="2055" max="2055" width="8.42578125" style="179" bestFit="1" customWidth="1"/>
    <col min="2056" max="2056" width="12.140625" style="179" bestFit="1" customWidth="1"/>
    <col min="2057" max="2057" width="16.42578125" style="179" customWidth="1"/>
    <col min="2058" max="2058" width="17.85546875" style="179" customWidth="1"/>
    <col min="2059" max="2306" width="9.140625" style="179"/>
    <col min="2307" max="2307" width="5" style="179" customWidth="1"/>
    <col min="2308" max="2308" width="20" style="179" bestFit="1" customWidth="1"/>
    <col min="2309" max="2309" width="18" style="179" customWidth="1"/>
    <col min="2310" max="2310" width="10.140625" style="179" bestFit="1" customWidth="1"/>
    <col min="2311" max="2311" width="8.42578125" style="179" bestFit="1" customWidth="1"/>
    <col min="2312" max="2312" width="12.140625" style="179" bestFit="1" customWidth="1"/>
    <col min="2313" max="2313" width="16.42578125" style="179" customWidth="1"/>
    <col min="2314" max="2314" width="17.85546875" style="179" customWidth="1"/>
    <col min="2315" max="2562" width="9.140625" style="179"/>
    <col min="2563" max="2563" width="5" style="179" customWidth="1"/>
    <col min="2564" max="2564" width="20" style="179" bestFit="1" customWidth="1"/>
    <col min="2565" max="2565" width="18" style="179" customWidth="1"/>
    <col min="2566" max="2566" width="10.140625" style="179" bestFit="1" customWidth="1"/>
    <col min="2567" max="2567" width="8.42578125" style="179" bestFit="1" customWidth="1"/>
    <col min="2568" max="2568" width="12.140625" style="179" bestFit="1" customWidth="1"/>
    <col min="2569" max="2569" width="16.42578125" style="179" customWidth="1"/>
    <col min="2570" max="2570" width="17.85546875" style="179" customWidth="1"/>
    <col min="2571" max="2818" width="9.140625" style="179"/>
    <col min="2819" max="2819" width="5" style="179" customWidth="1"/>
    <col min="2820" max="2820" width="20" style="179" bestFit="1" customWidth="1"/>
    <col min="2821" max="2821" width="18" style="179" customWidth="1"/>
    <col min="2822" max="2822" width="10.140625" style="179" bestFit="1" customWidth="1"/>
    <col min="2823" max="2823" width="8.42578125" style="179" bestFit="1" customWidth="1"/>
    <col min="2824" max="2824" width="12.140625" style="179" bestFit="1" customWidth="1"/>
    <col min="2825" max="2825" width="16.42578125" style="179" customWidth="1"/>
    <col min="2826" max="2826" width="17.85546875" style="179" customWidth="1"/>
    <col min="2827" max="3074" width="9.140625" style="179"/>
    <col min="3075" max="3075" width="5" style="179" customWidth="1"/>
    <col min="3076" max="3076" width="20" style="179" bestFit="1" customWidth="1"/>
    <col min="3077" max="3077" width="18" style="179" customWidth="1"/>
    <col min="3078" max="3078" width="10.140625" style="179" bestFit="1" customWidth="1"/>
    <col min="3079" max="3079" width="8.42578125" style="179" bestFit="1" customWidth="1"/>
    <col min="3080" max="3080" width="12.140625" style="179" bestFit="1" customWidth="1"/>
    <col min="3081" max="3081" width="16.42578125" style="179" customWidth="1"/>
    <col min="3082" max="3082" width="17.85546875" style="179" customWidth="1"/>
    <col min="3083" max="3330" width="9.140625" style="179"/>
    <col min="3331" max="3331" width="5" style="179" customWidth="1"/>
    <col min="3332" max="3332" width="20" style="179" bestFit="1" customWidth="1"/>
    <col min="3333" max="3333" width="18" style="179" customWidth="1"/>
    <col min="3334" max="3334" width="10.140625" style="179" bestFit="1" customWidth="1"/>
    <col min="3335" max="3335" width="8.42578125" style="179" bestFit="1" customWidth="1"/>
    <col min="3336" max="3336" width="12.140625" style="179" bestFit="1" customWidth="1"/>
    <col min="3337" max="3337" width="16.42578125" style="179" customWidth="1"/>
    <col min="3338" max="3338" width="17.85546875" style="179" customWidth="1"/>
    <col min="3339" max="3586" width="9.140625" style="179"/>
    <col min="3587" max="3587" width="5" style="179" customWidth="1"/>
    <col min="3588" max="3588" width="20" style="179" bestFit="1" customWidth="1"/>
    <col min="3589" max="3589" width="18" style="179" customWidth="1"/>
    <col min="3590" max="3590" width="10.140625" style="179" bestFit="1" customWidth="1"/>
    <col min="3591" max="3591" width="8.42578125" style="179" bestFit="1" customWidth="1"/>
    <col min="3592" max="3592" width="12.140625" style="179" bestFit="1" customWidth="1"/>
    <col min="3593" max="3593" width="16.42578125" style="179" customWidth="1"/>
    <col min="3594" max="3594" width="17.85546875" style="179" customWidth="1"/>
    <col min="3595" max="3842" width="9.140625" style="179"/>
    <col min="3843" max="3843" width="5" style="179" customWidth="1"/>
    <col min="3844" max="3844" width="20" style="179" bestFit="1" customWidth="1"/>
    <col min="3845" max="3845" width="18" style="179" customWidth="1"/>
    <col min="3846" max="3846" width="10.140625" style="179" bestFit="1" customWidth="1"/>
    <col min="3847" max="3847" width="8.42578125" style="179" bestFit="1" customWidth="1"/>
    <col min="3848" max="3848" width="12.140625" style="179" bestFit="1" customWidth="1"/>
    <col min="3849" max="3849" width="16.42578125" style="179" customWidth="1"/>
    <col min="3850" max="3850" width="17.85546875" style="179" customWidth="1"/>
    <col min="3851" max="4098" width="9.140625" style="179"/>
    <col min="4099" max="4099" width="5" style="179" customWidth="1"/>
    <col min="4100" max="4100" width="20" style="179" bestFit="1" customWidth="1"/>
    <col min="4101" max="4101" width="18" style="179" customWidth="1"/>
    <col min="4102" max="4102" width="10.140625" style="179" bestFit="1" customWidth="1"/>
    <col min="4103" max="4103" width="8.42578125" style="179" bestFit="1" customWidth="1"/>
    <col min="4104" max="4104" width="12.140625" style="179" bestFit="1" customWidth="1"/>
    <col min="4105" max="4105" width="16.42578125" style="179" customWidth="1"/>
    <col min="4106" max="4106" width="17.85546875" style="179" customWidth="1"/>
    <col min="4107" max="4354" width="9.140625" style="179"/>
    <col min="4355" max="4355" width="5" style="179" customWidth="1"/>
    <col min="4356" max="4356" width="20" style="179" bestFit="1" customWidth="1"/>
    <col min="4357" max="4357" width="18" style="179" customWidth="1"/>
    <col min="4358" max="4358" width="10.140625" style="179" bestFit="1" customWidth="1"/>
    <col min="4359" max="4359" width="8.42578125" style="179" bestFit="1" customWidth="1"/>
    <col min="4360" max="4360" width="12.140625" style="179" bestFit="1" customWidth="1"/>
    <col min="4361" max="4361" width="16.42578125" style="179" customWidth="1"/>
    <col min="4362" max="4362" width="17.85546875" style="179" customWidth="1"/>
    <col min="4363" max="4610" width="9.140625" style="179"/>
    <col min="4611" max="4611" width="5" style="179" customWidth="1"/>
    <col min="4612" max="4612" width="20" style="179" bestFit="1" customWidth="1"/>
    <col min="4613" max="4613" width="18" style="179" customWidth="1"/>
    <col min="4614" max="4614" width="10.140625" style="179" bestFit="1" customWidth="1"/>
    <col min="4615" max="4615" width="8.42578125" style="179" bestFit="1" customWidth="1"/>
    <col min="4616" max="4616" width="12.140625" style="179" bestFit="1" customWidth="1"/>
    <col min="4617" max="4617" width="16.42578125" style="179" customWidth="1"/>
    <col min="4618" max="4618" width="17.85546875" style="179" customWidth="1"/>
    <col min="4619" max="4866" width="9.140625" style="179"/>
    <col min="4867" max="4867" width="5" style="179" customWidth="1"/>
    <col min="4868" max="4868" width="20" style="179" bestFit="1" customWidth="1"/>
    <col min="4869" max="4869" width="18" style="179" customWidth="1"/>
    <col min="4870" max="4870" width="10.140625" style="179" bestFit="1" customWidth="1"/>
    <col min="4871" max="4871" width="8.42578125" style="179" bestFit="1" customWidth="1"/>
    <col min="4872" max="4872" width="12.140625" style="179" bestFit="1" customWidth="1"/>
    <col min="4873" max="4873" width="16.42578125" style="179" customWidth="1"/>
    <col min="4874" max="4874" width="17.85546875" style="179" customWidth="1"/>
    <col min="4875" max="5122" width="9.140625" style="179"/>
    <col min="5123" max="5123" width="5" style="179" customWidth="1"/>
    <col min="5124" max="5124" width="20" style="179" bestFit="1" customWidth="1"/>
    <col min="5125" max="5125" width="18" style="179" customWidth="1"/>
    <col min="5126" max="5126" width="10.140625" style="179" bestFit="1" customWidth="1"/>
    <col min="5127" max="5127" width="8.42578125" style="179" bestFit="1" customWidth="1"/>
    <col min="5128" max="5128" width="12.140625" style="179" bestFit="1" customWidth="1"/>
    <col min="5129" max="5129" width="16.42578125" style="179" customWidth="1"/>
    <col min="5130" max="5130" width="17.85546875" style="179" customWidth="1"/>
    <col min="5131" max="5378" width="9.140625" style="179"/>
    <col min="5379" max="5379" width="5" style="179" customWidth="1"/>
    <col min="5380" max="5380" width="20" style="179" bestFit="1" customWidth="1"/>
    <col min="5381" max="5381" width="18" style="179" customWidth="1"/>
    <col min="5382" max="5382" width="10.140625" style="179" bestFit="1" customWidth="1"/>
    <col min="5383" max="5383" width="8.42578125" style="179" bestFit="1" customWidth="1"/>
    <col min="5384" max="5384" width="12.140625" style="179" bestFit="1" customWidth="1"/>
    <col min="5385" max="5385" width="16.42578125" style="179" customWidth="1"/>
    <col min="5386" max="5386" width="17.85546875" style="179" customWidth="1"/>
    <col min="5387" max="5634" width="9.140625" style="179"/>
    <col min="5635" max="5635" width="5" style="179" customWidth="1"/>
    <col min="5636" max="5636" width="20" style="179" bestFit="1" customWidth="1"/>
    <col min="5637" max="5637" width="18" style="179" customWidth="1"/>
    <col min="5638" max="5638" width="10.140625" style="179" bestFit="1" customWidth="1"/>
    <col min="5639" max="5639" width="8.42578125" style="179" bestFit="1" customWidth="1"/>
    <col min="5640" max="5640" width="12.140625" style="179" bestFit="1" customWidth="1"/>
    <col min="5641" max="5641" width="16.42578125" style="179" customWidth="1"/>
    <col min="5642" max="5642" width="17.85546875" style="179" customWidth="1"/>
    <col min="5643" max="5890" width="9.140625" style="179"/>
    <col min="5891" max="5891" width="5" style="179" customWidth="1"/>
    <col min="5892" max="5892" width="20" style="179" bestFit="1" customWidth="1"/>
    <col min="5893" max="5893" width="18" style="179" customWidth="1"/>
    <col min="5894" max="5894" width="10.140625" style="179" bestFit="1" customWidth="1"/>
    <col min="5895" max="5895" width="8.42578125" style="179" bestFit="1" customWidth="1"/>
    <col min="5896" max="5896" width="12.140625" style="179" bestFit="1" customWidth="1"/>
    <col min="5897" max="5897" width="16.42578125" style="179" customWidth="1"/>
    <col min="5898" max="5898" width="17.85546875" style="179" customWidth="1"/>
    <col min="5899" max="6146" width="9.140625" style="179"/>
    <col min="6147" max="6147" width="5" style="179" customWidth="1"/>
    <col min="6148" max="6148" width="20" style="179" bestFit="1" customWidth="1"/>
    <col min="6149" max="6149" width="18" style="179" customWidth="1"/>
    <col min="6150" max="6150" width="10.140625" style="179" bestFit="1" customWidth="1"/>
    <col min="6151" max="6151" width="8.42578125" style="179" bestFit="1" customWidth="1"/>
    <col min="6152" max="6152" width="12.140625" style="179" bestFit="1" customWidth="1"/>
    <col min="6153" max="6153" width="16.42578125" style="179" customWidth="1"/>
    <col min="6154" max="6154" width="17.85546875" style="179" customWidth="1"/>
    <col min="6155" max="6402" width="9.140625" style="179"/>
    <col min="6403" max="6403" width="5" style="179" customWidth="1"/>
    <col min="6404" max="6404" width="20" style="179" bestFit="1" customWidth="1"/>
    <col min="6405" max="6405" width="18" style="179" customWidth="1"/>
    <col min="6406" max="6406" width="10.140625" style="179" bestFit="1" customWidth="1"/>
    <col min="6407" max="6407" width="8.42578125" style="179" bestFit="1" customWidth="1"/>
    <col min="6408" max="6408" width="12.140625" style="179" bestFit="1" customWidth="1"/>
    <col min="6409" max="6409" width="16.42578125" style="179" customWidth="1"/>
    <col min="6410" max="6410" width="17.85546875" style="179" customWidth="1"/>
    <col min="6411" max="6658" width="9.140625" style="179"/>
    <col min="6659" max="6659" width="5" style="179" customWidth="1"/>
    <col min="6660" max="6660" width="20" style="179" bestFit="1" customWidth="1"/>
    <col min="6661" max="6661" width="18" style="179" customWidth="1"/>
    <col min="6662" max="6662" width="10.140625" style="179" bestFit="1" customWidth="1"/>
    <col min="6663" max="6663" width="8.42578125" style="179" bestFit="1" customWidth="1"/>
    <col min="6664" max="6664" width="12.140625" style="179" bestFit="1" customWidth="1"/>
    <col min="6665" max="6665" width="16.42578125" style="179" customWidth="1"/>
    <col min="6666" max="6666" width="17.85546875" style="179" customWidth="1"/>
    <col min="6667" max="6914" width="9.140625" style="179"/>
    <col min="6915" max="6915" width="5" style="179" customWidth="1"/>
    <col min="6916" max="6916" width="20" style="179" bestFit="1" customWidth="1"/>
    <col min="6917" max="6917" width="18" style="179" customWidth="1"/>
    <col min="6918" max="6918" width="10.140625" style="179" bestFit="1" customWidth="1"/>
    <col min="6919" max="6919" width="8.42578125" style="179" bestFit="1" customWidth="1"/>
    <col min="6920" max="6920" width="12.140625" style="179" bestFit="1" customWidth="1"/>
    <col min="6921" max="6921" width="16.42578125" style="179" customWidth="1"/>
    <col min="6922" max="6922" width="17.85546875" style="179" customWidth="1"/>
    <col min="6923" max="7170" width="9.140625" style="179"/>
    <col min="7171" max="7171" width="5" style="179" customWidth="1"/>
    <col min="7172" max="7172" width="20" style="179" bestFit="1" customWidth="1"/>
    <col min="7173" max="7173" width="18" style="179" customWidth="1"/>
    <col min="7174" max="7174" width="10.140625" style="179" bestFit="1" customWidth="1"/>
    <col min="7175" max="7175" width="8.42578125" style="179" bestFit="1" customWidth="1"/>
    <col min="7176" max="7176" width="12.140625" style="179" bestFit="1" customWidth="1"/>
    <col min="7177" max="7177" width="16.42578125" style="179" customWidth="1"/>
    <col min="7178" max="7178" width="17.85546875" style="179" customWidth="1"/>
    <col min="7179" max="7426" width="9.140625" style="179"/>
    <col min="7427" max="7427" width="5" style="179" customWidth="1"/>
    <col min="7428" max="7428" width="20" style="179" bestFit="1" customWidth="1"/>
    <col min="7429" max="7429" width="18" style="179" customWidth="1"/>
    <col min="7430" max="7430" width="10.140625" style="179" bestFit="1" customWidth="1"/>
    <col min="7431" max="7431" width="8.42578125" style="179" bestFit="1" customWidth="1"/>
    <col min="7432" max="7432" width="12.140625" style="179" bestFit="1" customWidth="1"/>
    <col min="7433" max="7433" width="16.42578125" style="179" customWidth="1"/>
    <col min="7434" max="7434" width="17.85546875" style="179" customWidth="1"/>
    <col min="7435" max="7682" width="9.140625" style="179"/>
    <col min="7683" max="7683" width="5" style="179" customWidth="1"/>
    <col min="7684" max="7684" width="20" style="179" bestFit="1" customWidth="1"/>
    <col min="7685" max="7685" width="18" style="179" customWidth="1"/>
    <col min="7686" max="7686" width="10.140625" style="179" bestFit="1" customWidth="1"/>
    <col min="7687" max="7687" width="8.42578125" style="179" bestFit="1" customWidth="1"/>
    <col min="7688" max="7688" width="12.140625" style="179" bestFit="1" customWidth="1"/>
    <col min="7689" max="7689" width="16.42578125" style="179" customWidth="1"/>
    <col min="7690" max="7690" width="17.85546875" style="179" customWidth="1"/>
    <col min="7691" max="7938" width="9.140625" style="179"/>
    <col min="7939" max="7939" width="5" style="179" customWidth="1"/>
    <col min="7940" max="7940" width="20" style="179" bestFit="1" customWidth="1"/>
    <col min="7941" max="7941" width="18" style="179" customWidth="1"/>
    <col min="7942" max="7942" width="10.140625" style="179" bestFit="1" customWidth="1"/>
    <col min="7943" max="7943" width="8.42578125" style="179" bestFit="1" customWidth="1"/>
    <col min="7944" max="7944" width="12.140625" style="179" bestFit="1" customWidth="1"/>
    <col min="7945" max="7945" width="16.42578125" style="179" customWidth="1"/>
    <col min="7946" max="7946" width="17.85546875" style="179" customWidth="1"/>
    <col min="7947" max="8194" width="9.140625" style="179"/>
    <col min="8195" max="8195" width="5" style="179" customWidth="1"/>
    <col min="8196" max="8196" width="20" style="179" bestFit="1" customWidth="1"/>
    <col min="8197" max="8197" width="18" style="179" customWidth="1"/>
    <col min="8198" max="8198" width="10.140625" style="179" bestFit="1" customWidth="1"/>
    <col min="8199" max="8199" width="8.42578125" style="179" bestFit="1" customWidth="1"/>
    <col min="8200" max="8200" width="12.140625" style="179" bestFit="1" customWidth="1"/>
    <col min="8201" max="8201" width="16.42578125" style="179" customWidth="1"/>
    <col min="8202" max="8202" width="17.85546875" style="179" customWidth="1"/>
    <col min="8203" max="8450" width="9.140625" style="179"/>
    <col min="8451" max="8451" width="5" style="179" customWidth="1"/>
    <col min="8452" max="8452" width="20" style="179" bestFit="1" customWidth="1"/>
    <col min="8453" max="8453" width="18" style="179" customWidth="1"/>
    <col min="8454" max="8454" width="10.140625" style="179" bestFit="1" customWidth="1"/>
    <col min="8455" max="8455" width="8.42578125" style="179" bestFit="1" customWidth="1"/>
    <col min="8456" max="8456" width="12.140625" style="179" bestFit="1" customWidth="1"/>
    <col min="8457" max="8457" width="16.42578125" style="179" customWidth="1"/>
    <col min="8458" max="8458" width="17.85546875" style="179" customWidth="1"/>
    <col min="8459" max="8706" width="9.140625" style="179"/>
    <col min="8707" max="8707" width="5" style="179" customWidth="1"/>
    <col min="8708" max="8708" width="20" style="179" bestFit="1" customWidth="1"/>
    <col min="8709" max="8709" width="18" style="179" customWidth="1"/>
    <col min="8710" max="8710" width="10.140625" style="179" bestFit="1" customWidth="1"/>
    <col min="8711" max="8711" width="8.42578125" style="179" bestFit="1" customWidth="1"/>
    <col min="8712" max="8712" width="12.140625" style="179" bestFit="1" customWidth="1"/>
    <col min="8713" max="8713" width="16.42578125" style="179" customWidth="1"/>
    <col min="8714" max="8714" width="17.85546875" style="179" customWidth="1"/>
    <col min="8715" max="8962" width="9.140625" style="179"/>
    <col min="8963" max="8963" width="5" style="179" customWidth="1"/>
    <col min="8964" max="8964" width="20" style="179" bestFit="1" customWidth="1"/>
    <col min="8965" max="8965" width="18" style="179" customWidth="1"/>
    <col min="8966" max="8966" width="10.140625" style="179" bestFit="1" customWidth="1"/>
    <col min="8967" max="8967" width="8.42578125" style="179" bestFit="1" customWidth="1"/>
    <col min="8968" max="8968" width="12.140625" style="179" bestFit="1" customWidth="1"/>
    <col min="8969" max="8969" width="16.42578125" style="179" customWidth="1"/>
    <col min="8970" max="8970" width="17.85546875" style="179" customWidth="1"/>
    <col min="8971" max="9218" width="9.140625" style="179"/>
    <col min="9219" max="9219" width="5" style="179" customWidth="1"/>
    <col min="9220" max="9220" width="20" style="179" bestFit="1" customWidth="1"/>
    <col min="9221" max="9221" width="18" style="179" customWidth="1"/>
    <col min="9222" max="9222" width="10.140625" style="179" bestFit="1" customWidth="1"/>
    <col min="9223" max="9223" width="8.42578125" style="179" bestFit="1" customWidth="1"/>
    <col min="9224" max="9224" width="12.140625" style="179" bestFit="1" customWidth="1"/>
    <col min="9225" max="9225" width="16.42578125" style="179" customWidth="1"/>
    <col min="9226" max="9226" width="17.85546875" style="179" customWidth="1"/>
    <col min="9227" max="9474" width="9.140625" style="179"/>
    <col min="9475" max="9475" width="5" style="179" customWidth="1"/>
    <col min="9476" max="9476" width="20" style="179" bestFit="1" customWidth="1"/>
    <col min="9477" max="9477" width="18" style="179" customWidth="1"/>
    <col min="9478" max="9478" width="10.140625" style="179" bestFit="1" customWidth="1"/>
    <col min="9479" max="9479" width="8.42578125" style="179" bestFit="1" customWidth="1"/>
    <col min="9480" max="9480" width="12.140625" style="179" bestFit="1" customWidth="1"/>
    <col min="9481" max="9481" width="16.42578125" style="179" customWidth="1"/>
    <col min="9482" max="9482" width="17.85546875" style="179" customWidth="1"/>
    <col min="9483" max="9730" width="9.140625" style="179"/>
    <col min="9731" max="9731" width="5" style="179" customWidth="1"/>
    <col min="9732" max="9732" width="20" style="179" bestFit="1" customWidth="1"/>
    <col min="9733" max="9733" width="18" style="179" customWidth="1"/>
    <col min="9734" max="9734" width="10.140625" style="179" bestFit="1" customWidth="1"/>
    <col min="9735" max="9735" width="8.42578125" style="179" bestFit="1" customWidth="1"/>
    <col min="9736" max="9736" width="12.140625" style="179" bestFit="1" customWidth="1"/>
    <col min="9737" max="9737" width="16.42578125" style="179" customWidth="1"/>
    <col min="9738" max="9738" width="17.85546875" style="179" customWidth="1"/>
    <col min="9739" max="9986" width="9.140625" style="179"/>
    <col min="9987" max="9987" width="5" style="179" customWidth="1"/>
    <col min="9988" max="9988" width="20" style="179" bestFit="1" customWidth="1"/>
    <col min="9989" max="9989" width="18" style="179" customWidth="1"/>
    <col min="9990" max="9990" width="10.140625" style="179" bestFit="1" customWidth="1"/>
    <col min="9991" max="9991" width="8.42578125" style="179" bestFit="1" customWidth="1"/>
    <col min="9992" max="9992" width="12.140625" style="179" bestFit="1" customWidth="1"/>
    <col min="9993" max="9993" width="16.42578125" style="179" customWidth="1"/>
    <col min="9994" max="9994" width="17.85546875" style="179" customWidth="1"/>
    <col min="9995" max="10242" width="9.140625" style="179"/>
    <col min="10243" max="10243" width="5" style="179" customWidth="1"/>
    <col min="10244" max="10244" width="20" style="179" bestFit="1" customWidth="1"/>
    <col min="10245" max="10245" width="18" style="179" customWidth="1"/>
    <col min="10246" max="10246" width="10.140625" style="179" bestFit="1" customWidth="1"/>
    <col min="10247" max="10247" width="8.42578125" style="179" bestFit="1" customWidth="1"/>
    <col min="10248" max="10248" width="12.140625" style="179" bestFit="1" customWidth="1"/>
    <col min="10249" max="10249" width="16.42578125" style="179" customWidth="1"/>
    <col min="10250" max="10250" width="17.85546875" style="179" customWidth="1"/>
    <col min="10251" max="10498" width="9.140625" style="179"/>
    <col min="10499" max="10499" width="5" style="179" customWidth="1"/>
    <col min="10500" max="10500" width="20" style="179" bestFit="1" customWidth="1"/>
    <col min="10501" max="10501" width="18" style="179" customWidth="1"/>
    <col min="10502" max="10502" width="10.140625" style="179" bestFit="1" customWidth="1"/>
    <col min="10503" max="10503" width="8.42578125" style="179" bestFit="1" customWidth="1"/>
    <col min="10504" max="10504" width="12.140625" style="179" bestFit="1" customWidth="1"/>
    <col min="10505" max="10505" width="16.42578125" style="179" customWidth="1"/>
    <col min="10506" max="10506" width="17.85546875" style="179" customWidth="1"/>
    <col min="10507" max="10754" width="9.140625" style="179"/>
    <col min="10755" max="10755" width="5" style="179" customWidth="1"/>
    <col min="10756" max="10756" width="20" style="179" bestFit="1" customWidth="1"/>
    <col min="10757" max="10757" width="18" style="179" customWidth="1"/>
    <col min="10758" max="10758" width="10.140625" style="179" bestFit="1" customWidth="1"/>
    <col min="10759" max="10759" width="8.42578125" style="179" bestFit="1" customWidth="1"/>
    <col min="10760" max="10760" width="12.140625" style="179" bestFit="1" customWidth="1"/>
    <col min="10761" max="10761" width="16.42578125" style="179" customWidth="1"/>
    <col min="10762" max="10762" width="17.85546875" style="179" customWidth="1"/>
    <col min="10763" max="11010" width="9.140625" style="179"/>
    <col min="11011" max="11011" width="5" style="179" customWidth="1"/>
    <col min="11012" max="11012" width="20" style="179" bestFit="1" customWidth="1"/>
    <col min="11013" max="11013" width="18" style="179" customWidth="1"/>
    <col min="11014" max="11014" width="10.140625" style="179" bestFit="1" customWidth="1"/>
    <col min="11015" max="11015" width="8.42578125" style="179" bestFit="1" customWidth="1"/>
    <col min="11016" max="11016" width="12.140625" style="179" bestFit="1" customWidth="1"/>
    <col min="11017" max="11017" width="16.42578125" style="179" customWidth="1"/>
    <col min="11018" max="11018" width="17.85546875" style="179" customWidth="1"/>
    <col min="11019" max="11266" width="9.140625" style="179"/>
    <col min="11267" max="11267" width="5" style="179" customWidth="1"/>
    <col min="11268" max="11268" width="20" style="179" bestFit="1" customWidth="1"/>
    <col min="11269" max="11269" width="18" style="179" customWidth="1"/>
    <col min="11270" max="11270" width="10.140625" style="179" bestFit="1" customWidth="1"/>
    <col min="11271" max="11271" width="8.42578125" style="179" bestFit="1" customWidth="1"/>
    <col min="11272" max="11272" width="12.140625" style="179" bestFit="1" customWidth="1"/>
    <col min="11273" max="11273" width="16.42578125" style="179" customWidth="1"/>
    <col min="11274" max="11274" width="17.85546875" style="179" customWidth="1"/>
    <col min="11275" max="11522" width="9.140625" style="179"/>
    <col min="11523" max="11523" width="5" style="179" customWidth="1"/>
    <col min="11524" max="11524" width="20" style="179" bestFit="1" customWidth="1"/>
    <col min="11525" max="11525" width="18" style="179" customWidth="1"/>
    <col min="11526" max="11526" width="10.140625" style="179" bestFit="1" customWidth="1"/>
    <col min="11527" max="11527" width="8.42578125" style="179" bestFit="1" customWidth="1"/>
    <col min="11528" max="11528" width="12.140625" style="179" bestFit="1" customWidth="1"/>
    <col min="11529" max="11529" width="16.42578125" style="179" customWidth="1"/>
    <col min="11530" max="11530" width="17.85546875" style="179" customWidth="1"/>
    <col min="11531" max="11778" width="9.140625" style="179"/>
    <col min="11779" max="11779" width="5" style="179" customWidth="1"/>
    <col min="11780" max="11780" width="20" style="179" bestFit="1" customWidth="1"/>
    <col min="11781" max="11781" width="18" style="179" customWidth="1"/>
    <col min="11782" max="11782" width="10.140625" style="179" bestFit="1" customWidth="1"/>
    <col min="11783" max="11783" width="8.42578125" style="179" bestFit="1" customWidth="1"/>
    <col min="11784" max="11784" width="12.140625" style="179" bestFit="1" customWidth="1"/>
    <col min="11785" max="11785" width="16.42578125" style="179" customWidth="1"/>
    <col min="11786" max="11786" width="17.85546875" style="179" customWidth="1"/>
    <col min="11787" max="12034" width="9.140625" style="179"/>
    <col min="12035" max="12035" width="5" style="179" customWidth="1"/>
    <col min="12036" max="12036" width="20" style="179" bestFit="1" customWidth="1"/>
    <col min="12037" max="12037" width="18" style="179" customWidth="1"/>
    <col min="12038" max="12038" width="10.140625" style="179" bestFit="1" customWidth="1"/>
    <col min="12039" max="12039" width="8.42578125" style="179" bestFit="1" customWidth="1"/>
    <col min="12040" max="12040" width="12.140625" style="179" bestFit="1" customWidth="1"/>
    <col min="12041" max="12041" width="16.42578125" style="179" customWidth="1"/>
    <col min="12042" max="12042" width="17.85546875" style="179" customWidth="1"/>
    <col min="12043" max="12290" width="9.140625" style="179"/>
    <col min="12291" max="12291" width="5" style="179" customWidth="1"/>
    <col min="12292" max="12292" width="20" style="179" bestFit="1" customWidth="1"/>
    <col min="12293" max="12293" width="18" style="179" customWidth="1"/>
    <col min="12294" max="12294" width="10.140625" style="179" bestFit="1" customWidth="1"/>
    <col min="12295" max="12295" width="8.42578125" style="179" bestFit="1" customWidth="1"/>
    <col min="12296" max="12296" width="12.140625" style="179" bestFit="1" customWidth="1"/>
    <col min="12297" max="12297" width="16.42578125" style="179" customWidth="1"/>
    <col min="12298" max="12298" width="17.85546875" style="179" customWidth="1"/>
    <col min="12299" max="12546" width="9.140625" style="179"/>
    <col min="12547" max="12547" width="5" style="179" customWidth="1"/>
    <col min="12548" max="12548" width="20" style="179" bestFit="1" customWidth="1"/>
    <col min="12549" max="12549" width="18" style="179" customWidth="1"/>
    <col min="12550" max="12550" width="10.140625" style="179" bestFit="1" customWidth="1"/>
    <col min="12551" max="12551" width="8.42578125" style="179" bestFit="1" customWidth="1"/>
    <col min="12552" max="12552" width="12.140625" style="179" bestFit="1" customWidth="1"/>
    <col min="12553" max="12553" width="16.42578125" style="179" customWidth="1"/>
    <col min="12554" max="12554" width="17.85546875" style="179" customWidth="1"/>
    <col min="12555" max="12802" width="9.140625" style="179"/>
    <col min="12803" max="12803" width="5" style="179" customWidth="1"/>
    <col min="12804" max="12804" width="20" style="179" bestFit="1" customWidth="1"/>
    <col min="12805" max="12805" width="18" style="179" customWidth="1"/>
    <col min="12806" max="12806" width="10.140625" style="179" bestFit="1" customWidth="1"/>
    <col min="12807" max="12807" width="8.42578125" style="179" bestFit="1" customWidth="1"/>
    <col min="12808" max="12808" width="12.140625" style="179" bestFit="1" customWidth="1"/>
    <col min="12809" max="12809" width="16.42578125" style="179" customWidth="1"/>
    <col min="12810" max="12810" width="17.85546875" style="179" customWidth="1"/>
    <col min="12811" max="13058" width="9.140625" style="179"/>
    <col min="13059" max="13059" width="5" style="179" customWidth="1"/>
    <col min="13060" max="13060" width="20" style="179" bestFit="1" customWidth="1"/>
    <col min="13061" max="13061" width="18" style="179" customWidth="1"/>
    <col min="13062" max="13062" width="10.140625" style="179" bestFit="1" customWidth="1"/>
    <col min="13063" max="13063" width="8.42578125" style="179" bestFit="1" customWidth="1"/>
    <col min="13064" max="13064" width="12.140625" style="179" bestFit="1" customWidth="1"/>
    <col min="13065" max="13065" width="16.42578125" style="179" customWidth="1"/>
    <col min="13066" max="13066" width="17.85546875" style="179" customWidth="1"/>
    <col min="13067" max="13314" width="9.140625" style="179"/>
    <col min="13315" max="13315" width="5" style="179" customWidth="1"/>
    <col min="13316" max="13316" width="20" style="179" bestFit="1" customWidth="1"/>
    <col min="13317" max="13317" width="18" style="179" customWidth="1"/>
    <col min="13318" max="13318" width="10.140625" style="179" bestFit="1" customWidth="1"/>
    <col min="13319" max="13319" width="8.42578125" style="179" bestFit="1" customWidth="1"/>
    <col min="13320" max="13320" width="12.140625" style="179" bestFit="1" customWidth="1"/>
    <col min="13321" max="13321" width="16.42578125" style="179" customWidth="1"/>
    <col min="13322" max="13322" width="17.85546875" style="179" customWidth="1"/>
    <col min="13323" max="13570" width="9.140625" style="179"/>
    <col min="13571" max="13571" width="5" style="179" customWidth="1"/>
    <col min="13572" max="13572" width="20" style="179" bestFit="1" customWidth="1"/>
    <col min="13573" max="13573" width="18" style="179" customWidth="1"/>
    <col min="13574" max="13574" width="10.140625" style="179" bestFit="1" customWidth="1"/>
    <col min="13575" max="13575" width="8.42578125" style="179" bestFit="1" customWidth="1"/>
    <col min="13576" max="13576" width="12.140625" style="179" bestFit="1" customWidth="1"/>
    <col min="13577" max="13577" width="16.42578125" style="179" customWidth="1"/>
    <col min="13578" max="13578" width="17.85546875" style="179" customWidth="1"/>
    <col min="13579" max="13826" width="9.140625" style="179"/>
    <col min="13827" max="13827" width="5" style="179" customWidth="1"/>
    <col min="13828" max="13828" width="20" style="179" bestFit="1" customWidth="1"/>
    <col min="13829" max="13829" width="18" style="179" customWidth="1"/>
    <col min="13830" max="13830" width="10.140625" style="179" bestFit="1" customWidth="1"/>
    <col min="13831" max="13831" width="8.42578125" style="179" bestFit="1" customWidth="1"/>
    <col min="13832" max="13832" width="12.140625" style="179" bestFit="1" customWidth="1"/>
    <col min="13833" max="13833" width="16.42578125" style="179" customWidth="1"/>
    <col min="13834" max="13834" width="17.85546875" style="179" customWidth="1"/>
    <col min="13835" max="14082" width="9.140625" style="179"/>
    <col min="14083" max="14083" width="5" style="179" customWidth="1"/>
    <col min="14084" max="14084" width="20" style="179" bestFit="1" customWidth="1"/>
    <col min="14085" max="14085" width="18" style="179" customWidth="1"/>
    <col min="14086" max="14086" width="10.140625" style="179" bestFit="1" customWidth="1"/>
    <col min="14087" max="14087" width="8.42578125" style="179" bestFit="1" customWidth="1"/>
    <col min="14088" max="14088" width="12.140625" style="179" bestFit="1" customWidth="1"/>
    <col min="14089" max="14089" width="16.42578125" style="179" customWidth="1"/>
    <col min="14090" max="14090" width="17.85546875" style="179" customWidth="1"/>
    <col min="14091" max="14338" width="9.140625" style="179"/>
    <col min="14339" max="14339" width="5" style="179" customWidth="1"/>
    <col min="14340" max="14340" width="20" style="179" bestFit="1" customWidth="1"/>
    <col min="14341" max="14341" width="18" style="179" customWidth="1"/>
    <col min="14342" max="14342" width="10.140625" style="179" bestFit="1" customWidth="1"/>
    <col min="14343" max="14343" width="8.42578125" style="179" bestFit="1" customWidth="1"/>
    <col min="14344" max="14344" width="12.140625" style="179" bestFit="1" customWidth="1"/>
    <col min="14345" max="14345" width="16.42578125" style="179" customWidth="1"/>
    <col min="14346" max="14346" width="17.85546875" style="179" customWidth="1"/>
    <col min="14347" max="14594" width="9.140625" style="179"/>
    <col min="14595" max="14595" width="5" style="179" customWidth="1"/>
    <col min="14596" max="14596" width="20" style="179" bestFit="1" customWidth="1"/>
    <col min="14597" max="14597" width="18" style="179" customWidth="1"/>
    <col min="14598" max="14598" width="10.140625" style="179" bestFit="1" customWidth="1"/>
    <col min="14599" max="14599" width="8.42578125" style="179" bestFit="1" customWidth="1"/>
    <col min="14600" max="14600" width="12.140625" style="179" bestFit="1" customWidth="1"/>
    <col min="14601" max="14601" width="16.42578125" style="179" customWidth="1"/>
    <col min="14602" max="14602" width="17.85546875" style="179" customWidth="1"/>
    <col min="14603" max="14850" width="9.140625" style="179"/>
    <col min="14851" max="14851" width="5" style="179" customWidth="1"/>
    <col min="14852" max="14852" width="20" style="179" bestFit="1" customWidth="1"/>
    <col min="14853" max="14853" width="18" style="179" customWidth="1"/>
    <col min="14854" max="14854" width="10.140625" style="179" bestFit="1" customWidth="1"/>
    <col min="14855" max="14855" width="8.42578125" style="179" bestFit="1" customWidth="1"/>
    <col min="14856" max="14856" width="12.140625" style="179" bestFit="1" customWidth="1"/>
    <col min="14857" max="14857" width="16.42578125" style="179" customWidth="1"/>
    <col min="14858" max="14858" width="17.85546875" style="179" customWidth="1"/>
    <col min="14859" max="15106" width="9.140625" style="179"/>
    <col min="15107" max="15107" width="5" style="179" customWidth="1"/>
    <col min="15108" max="15108" width="20" style="179" bestFit="1" customWidth="1"/>
    <col min="15109" max="15109" width="18" style="179" customWidth="1"/>
    <col min="15110" max="15110" width="10.140625" style="179" bestFit="1" customWidth="1"/>
    <col min="15111" max="15111" width="8.42578125" style="179" bestFit="1" customWidth="1"/>
    <col min="15112" max="15112" width="12.140625" style="179" bestFit="1" customWidth="1"/>
    <col min="15113" max="15113" width="16.42578125" style="179" customWidth="1"/>
    <col min="15114" max="15114" width="17.85546875" style="179" customWidth="1"/>
    <col min="15115" max="15362" width="9.140625" style="179"/>
    <col min="15363" max="15363" width="5" style="179" customWidth="1"/>
    <col min="15364" max="15364" width="20" style="179" bestFit="1" customWidth="1"/>
    <col min="15365" max="15365" width="18" style="179" customWidth="1"/>
    <col min="15366" max="15366" width="10.140625" style="179" bestFit="1" customWidth="1"/>
    <col min="15367" max="15367" width="8.42578125" style="179" bestFit="1" customWidth="1"/>
    <col min="15368" max="15368" width="12.140625" style="179" bestFit="1" customWidth="1"/>
    <col min="15369" max="15369" width="16.42578125" style="179" customWidth="1"/>
    <col min="15370" max="15370" width="17.85546875" style="179" customWidth="1"/>
    <col min="15371" max="15618" width="9.140625" style="179"/>
    <col min="15619" max="15619" width="5" style="179" customWidth="1"/>
    <col min="15620" max="15620" width="20" style="179" bestFit="1" customWidth="1"/>
    <col min="15621" max="15621" width="18" style="179" customWidth="1"/>
    <col min="15622" max="15622" width="10.140625" style="179" bestFit="1" customWidth="1"/>
    <col min="15623" max="15623" width="8.42578125" style="179" bestFit="1" customWidth="1"/>
    <col min="15624" max="15624" width="12.140625" style="179" bestFit="1" customWidth="1"/>
    <col min="15625" max="15625" width="16.42578125" style="179" customWidth="1"/>
    <col min="15626" max="15626" width="17.85546875" style="179" customWidth="1"/>
    <col min="15627" max="15874" width="9.140625" style="179"/>
    <col min="15875" max="15875" width="5" style="179" customWidth="1"/>
    <col min="15876" max="15876" width="20" style="179" bestFit="1" customWidth="1"/>
    <col min="15877" max="15877" width="18" style="179" customWidth="1"/>
    <col min="15878" max="15878" width="10.140625" style="179" bestFit="1" customWidth="1"/>
    <col min="15879" max="15879" width="8.42578125" style="179" bestFit="1" customWidth="1"/>
    <col min="15880" max="15880" width="12.140625" style="179" bestFit="1" customWidth="1"/>
    <col min="15881" max="15881" width="16.42578125" style="179" customWidth="1"/>
    <col min="15882" max="15882" width="17.85546875" style="179" customWidth="1"/>
    <col min="15883" max="16130" width="9.140625" style="179"/>
    <col min="16131" max="16131" width="5" style="179" customWidth="1"/>
    <col min="16132" max="16132" width="20" style="179" bestFit="1" customWidth="1"/>
    <col min="16133" max="16133" width="18" style="179" customWidth="1"/>
    <col min="16134" max="16134" width="10.140625" style="179" bestFit="1" customWidth="1"/>
    <col min="16135" max="16135" width="8.42578125" style="179" bestFit="1" customWidth="1"/>
    <col min="16136" max="16136" width="12.140625" style="179" bestFit="1" customWidth="1"/>
    <col min="16137" max="16137" width="16.42578125" style="179" customWidth="1"/>
    <col min="16138" max="16138" width="17.85546875" style="179" customWidth="1"/>
    <col min="16139" max="16384" width="9.140625" style="179"/>
  </cols>
  <sheetData>
    <row r="1" spans="1:10">
      <c r="A1" s="428" t="s">
        <v>240</v>
      </c>
      <c r="B1" s="428"/>
      <c r="C1" s="428" t="s">
        <v>241</v>
      </c>
      <c r="D1" s="428"/>
      <c r="E1" s="428"/>
      <c r="F1" s="428"/>
      <c r="G1" s="428"/>
      <c r="H1" s="428"/>
      <c r="I1" s="428"/>
    </row>
    <row r="2" spans="1:10">
      <c r="A2" s="428" t="s">
        <v>385</v>
      </c>
      <c r="B2" s="428"/>
      <c r="C2" s="429" t="s">
        <v>242</v>
      </c>
      <c r="D2" s="429"/>
      <c r="E2" s="429"/>
      <c r="F2" s="429"/>
      <c r="G2" s="429"/>
      <c r="H2" s="429"/>
      <c r="I2" s="429"/>
    </row>
    <row r="3" spans="1:10" ht="14.25" customHeight="1">
      <c r="A3" s="170"/>
      <c r="B3" s="170"/>
      <c r="C3" s="180"/>
      <c r="D3" s="180"/>
      <c r="E3" s="180"/>
      <c r="F3" s="180"/>
      <c r="G3" s="170"/>
      <c r="H3" s="170"/>
      <c r="I3" s="170"/>
    </row>
    <row r="4" spans="1:10" ht="40.5" customHeight="1">
      <c r="A4" s="430" t="s">
        <v>261</v>
      </c>
      <c r="B4" s="430"/>
      <c r="C4" s="430"/>
      <c r="D4" s="430"/>
      <c r="E4" s="430"/>
      <c r="F4" s="430"/>
      <c r="G4" s="430"/>
      <c r="H4" s="430"/>
      <c r="I4" s="430"/>
    </row>
    <row r="5" spans="1:10" ht="8.25" customHeight="1">
      <c r="A5" s="427"/>
      <c r="B5" s="427"/>
      <c r="C5" s="427"/>
      <c r="D5" s="427"/>
      <c r="E5" s="427"/>
      <c r="F5" s="427"/>
      <c r="G5" s="427"/>
      <c r="H5" s="427"/>
      <c r="I5" s="427"/>
    </row>
    <row r="6" spans="1:10">
      <c r="A6" s="425" t="s">
        <v>243</v>
      </c>
      <c r="B6" s="425"/>
      <c r="C6" s="425"/>
      <c r="D6" s="425"/>
      <c r="E6" s="425"/>
      <c r="F6" s="425"/>
      <c r="G6" s="425"/>
      <c r="H6" s="425"/>
      <c r="I6" s="425"/>
    </row>
    <row r="7" spans="1:10" ht="99" customHeight="1">
      <c r="A7" s="181" t="s">
        <v>1</v>
      </c>
      <c r="B7" s="181" t="s">
        <v>177</v>
      </c>
      <c r="C7" s="181" t="s">
        <v>178</v>
      </c>
      <c r="D7" s="181" t="s">
        <v>257</v>
      </c>
      <c r="E7" s="181" t="s">
        <v>391</v>
      </c>
      <c r="F7" s="181" t="s">
        <v>258</v>
      </c>
      <c r="G7" s="181" t="s">
        <v>259</v>
      </c>
      <c r="H7" s="181" t="s">
        <v>255</v>
      </c>
      <c r="I7" s="181" t="s">
        <v>260</v>
      </c>
    </row>
    <row r="8" spans="1:10" s="185" customFormat="1" ht="42.75" customHeight="1">
      <c r="A8" s="182">
        <v>1</v>
      </c>
      <c r="B8" s="295" t="s">
        <v>284</v>
      </c>
      <c r="C8" s="296" t="s">
        <v>386</v>
      </c>
      <c r="D8" s="297">
        <v>2.67</v>
      </c>
      <c r="E8" s="297">
        <v>0.2</v>
      </c>
      <c r="F8" s="183">
        <f>(D8+E8)*1490000*0.2</f>
        <v>855260</v>
      </c>
      <c r="G8" s="183">
        <f>(D8+E8)*1800000*0.2</f>
        <v>1033200</v>
      </c>
      <c r="H8" s="183">
        <f>G8-F8</f>
        <v>177940</v>
      </c>
      <c r="I8" s="192">
        <f>H8*6</f>
        <v>1067640</v>
      </c>
      <c r="J8" s="184"/>
    </row>
    <row r="9" spans="1:10" s="185" customFormat="1" ht="31.5" customHeight="1">
      <c r="A9" s="182">
        <v>2</v>
      </c>
      <c r="B9" s="295" t="s">
        <v>387</v>
      </c>
      <c r="C9" s="296" t="s">
        <v>388</v>
      </c>
      <c r="D9" s="297">
        <v>1</v>
      </c>
      <c r="E9" s="298"/>
      <c r="F9" s="183">
        <f t="shared" ref="F9:F11" si="0">(D9+E9)*1490000*0.2</f>
        <v>298000</v>
      </c>
      <c r="G9" s="183">
        <f t="shared" ref="G9:G11" si="1">(D9+E9)*1800000*0.2</f>
        <v>360000</v>
      </c>
      <c r="H9" s="183">
        <f t="shared" ref="H9:H11" si="2">G9-F9</f>
        <v>62000</v>
      </c>
      <c r="I9" s="192">
        <f t="shared" ref="I9:I11" si="3">H9*6</f>
        <v>372000</v>
      </c>
      <c r="J9" s="184"/>
    </row>
    <row r="10" spans="1:10" s="185" customFormat="1" ht="31.5" customHeight="1">
      <c r="A10" s="182">
        <v>3</v>
      </c>
      <c r="B10" s="295" t="s">
        <v>289</v>
      </c>
      <c r="C10" s="296" t="s">
        <v>389</v>
      </c>
      <c r="D10" s="297">
        <v>3.46</v>
      </c>
      <c r="E10" s="297">
        <v>0.15</v>
      </c>
      <c r="F10" s="183">
        <f t="shared" si="0"/>
        <v>1075780</v>
      </c>
      <c r="G10" s="183">
        <f t="shared" si="1"/>
        <v>1299600</v>
      </c>
      <c r="H10" s="183">
        <f t="shared" si="2"/>
        <v>223820</v>
      </c>
      <c r="I10" s="192">
        <f t="shared" si="3"/>
        <v>1342920</v>
      </c>
      <c r="J10" s="184"/>
    </row>
    <row r="11" spans="1:10" ht="31.5" customHeight="1">
      <c r="A11" s="186">
        <v>4</v>
      </c>
      <c r="B11" s="295" t="s">
        <v>286</v>
      </c>
      <c r="C11" s="296" t="s">
        <v>390</v>
      </c>
      <c r="D11" s="297">
        <v>2.41</v>
      </c>
      <c r="E11" s="297">
        <v>0.15</v>
      </c>
      <c r="F11" s="183">
        <f t="shared" si="0"/>
        <v>762880</v>
      </c>
      <c r="G11" s="183">
        <f t="shared" si="1"/>
        <v>921600</v>
      </c>
      <c r="H11" s="183">
        <f t="shared" si="2"/>
        <v>158720</v>
      </c>
      <c r="I11" s="192">
        <f t="shared" si="3"/>
        <v>952320</v>
      </c>
      <c r="J11" s="184"/>
    </row>
    <row r="12" spans="1:10" s="189" customFormat="1" ht="20.25" customHeight="1">
      <c r="A12" s="186"/>
      <c r="B12" s="181" t="s">
        <v>65</v>
      </c>
      <c r="C12" s="181"/>
      <c r="D12" s="181"/>
      <c r="E12" s="181"/>
      <c r="F12" s="187"/>
      <c r="G12" s="187"/>
      <c r="H12" s="187"/>
      <c r="I12" s="193">
        <f>SUM(I8:I11)</f>
        <v>3734880</v>
      </c>
      <c r="J12" s="188"/>
    </row>
    <row r="13" spans="1:10" ht="6.75" customHeight="1">
      <c r="A13" s="170"/>
      <c r="B13" s="170"/>
      <c r="C13" s="180"/>
      <c r="D13" s="180"/>
      <c r="E13" s="180"/>
      <c r="F13" s="180"/>
      <c r="G13" s="170"/>
      <c r="H13" s="170"/>
      <c r="I13" s="170"/>
    </row>
    <row r="14" spans="1:10" ht="18.75" customHeight="1">
      <c r="A14" s="426"/>
      <c r="B14" s="426"/>
      <c r="C14" s="426"/>
      <c r="D14" s="426"/>
      <c r="E14" s="426"/>
      <c r="F14" s="426"/>
      <c r="G14" s="426"/>
      <c r="H14" s="426"/>
      <c r="I14" s="426"/>
    </row>
    <row r="15" spans="1:10">
      <c r="A15" s="422"/>
      <c r="B15" s="422"/>
      <c r="C15" s="422"/>
      <c r="D15" s="422"/>
      <c r="E15" s="238"/>
      <c r="F15" s="422"/>
      <c r="G15" s="422"/>
      <c r="H15" s="422"/>
      <c r="I15" s="422"/>
    </row>
    <row r="16" spans="1:10">
      <c r="A16" s="170"/>
      <c r="B16" s="170"/>
      <c r="C16" s="170"/>
      <c r="D16" s="170"/>
      <c r="E16" s="170"/>
      <c r="F16" s="170"/>
      <c r="G16" s="170"/>
      <c r="H16" s="170"/>
      <c r="I16" s="170"/>
    </row>
    <row r="17" spans="1:9">
      <c r="A17" s="170"/>
      <c r="B17" s="170"/>
      <c r="C17" s="170"/>
      <c r="D17" s="170"/>
      <c r="E17" s="170"/>
      <c r="F17" s="170"/>
      <c r="G17" s="170"/>
      <c r="H17" s="170"/>
      <c r="I17" s="170"/>
    </row>
    <row r="18" spans="1:9">
      <c r="A18" s="170"/>
      <c r="B18" s="170"/>
      <c r="C18" s="170"/>
      <c r="D18" s="170"/>
      <c r="E18" s="170"/>
      <c r="F18" s="170"/>
      <c r="G18" s="170"/>
      <c r="H18" s="170"/>
      <c r="I18" s="170"/>
    </row>
    <row r="19" spans="1:9">
      <c r="A19" s="170"/>
      <c r="B19" s="170"/>
      <c r="C19" s="170"/>
      <c r="D19" s="170"/>
      <c r="E19" s="170"/>
      <c r="F19" s="170"/>
      <c r="G19" s="170"/>
      <c r="H19" s="170"/>
      <c r="I19" s="170"/>
    </row>
    <row r="20" spans="1:9" s="190" customFormat="1" ht="17.25">
      <c r="A20" s="418"/>
      <c r="B20" s="418"/>
      <c r="C20" s="418"/>
      <c r="D20" s="418"/>
      <c r="E20" s="237"/>
      <c r="F20" s="418"/>
      <c r="G20" s="418"/>
      <c r="H20" s="418"/>
      <c r="I20" s="418"/>
    </row>
    <row r="21" spans="1:9" ht="9.75" customHeight="1">
      <c r="A21" s="170"/>
      <c r="B21" s="170"/>
      <c r="C21" s="170"/>
      <c r="D21" s="170"/>
      <c r="E21" s="170"/>
      <c r="F21" s="170"/>
      <c r="G21" s="170"/>
      <c r="H21" s="170"/>
      <c r="I21" s="170"/>
    </row>
    <row r="22" spans="1:9">
      <c r="A22" s="170"/>
      <c r="B22" s="170"/>
      <c r="C22" s="180"/>
      <c r="D22" s="180"/>
      <c r="E22" s="180"/>
      <c r="F22" s="180"/>
      <c r="G22" s="170"/>
      <c r="H22" s="170"/>
      <c r="I22" s="170"/>
    </row>
    <row r="23" spans="1:9">
      <c r="A23" s="170"/>
      <c r="B23" s="170"/>
      <c r="C23" s="180"/>
      <c r="D23" s="180"/>
      <c r="E23" s="180"/>
      <c r="F23" s="180"/>
      <c r="G23" s="170"/>
      <c r="H23" s="170"/>
      <c r="I23" s="170"/>
    </row>
    <row r="24" spans="1:9">
      <c r="A24" s="170"/>
      <c r="B24" s="170"/>
      <c r="C24" s="180"/>
      <c r="D24" s="180"/>
      <c r="E24" s="180"/>
      <c r="F24" s="180"/>
      <c r="G24" s="170"/>
      <c r="H24" s="170"/>
      <c r="I24" s="170"/>
    </row>
    <row r="25" spans="1:9">
      <c r="A25" s="170"/>
      <c r="B25" s="170"/>
      <c r="C25" s="180"/>
      <c r="D25" s="180"/>
      <c r="E25" s="180"/>
      <c r="F25" s="180"/>
      <c r="G25" s="170"/>
      <c r="H25" s="170"/>
      <c r="I25" s="170"/>
    </row>
    <row r="26" spans="1:9">
      <c r="A26" s="170"/>
      <c r="B26" s="170"/>
      <c r="C26" s="180"/>
      <c r="D26" s="180"/>
      <c r="E26" s="180"/>
      <c r="F26" s="180"/>
      <c r="G26" s="170"/>
      <c r="H26" s="170"/>
      <c r="I26" s="170"/>
    </row>
    <row r="27" spans="1:9">
      <c r="A27" s="170"/>
      <c r="B27" s="170"/>
      <c r="C27" s="180"/>
      <c r="D27" s="180"/>
      <c r="E27" s="180"/>
      <c r="F27" s="180"/>
      <c r="G27" s="170"/>
      <c r="H27" s="170"/>
      <c r="I27" s="170"/>
    </row>
    <row r="28" spans="1:9">
      <c r="A28" s="170"/>
      <c r="B28" s="170"/>
      <c r="C28" s="180"/>
      <c r="D28" s="180"/>
      <c r="E28" s="180"/>
      <c r="F28" s="180"/>
      <c r="G28" s="170"/>
      <c r="H28" s="170"/>
      <c r="I28" s="170"/>
    </row>
    <row r="29" spans="1:9">
      <c r="A29" s="170"/>
      <c r="B29" s="170"/>
      <c r="C29" s="180"/>
      <c r="D29" s="180"/>
      <c r="E29" s="180"/>
      <c r="F29" s="180"/>
      <c r="G29" s="170"/>
      <c r="H29" s="170"/>
      <c r="I29" s="170"/>
    </row>
    <row r="30" spans="1:9">
      <c r="A30" s="170"/>
      <c r="B30" s="170"/>
      <c r="C30" s="180"/>
      <c r="D30" s="180"/>
      <c r="E30" s="180"/>
      <c r="F30" s="180"/>
      <c r="G30" s="170"/>
      <c r="H30" s="170"/>
      <c r="I30" s="170"/>
    </row>
    <row r="31" spans="1:9">
      <c r="A31" s="170"/>
      <c r="B31" s="170"/>
      <c r="C31" s="180"/>
      <c r="D31" s="180"/>
      <c r="E31" s="180"/>
      <c r="F31" s="180"/>
      <c r="G31" s="170"/>
      <c r="H31" s="170"/>
      <c r="I31" s="170"/>
    </row>
    <row r="32" spans="1:9">
      <c r="A32" s="170"/>
      <c r="B32" s="170"/>
      <c r="C32" s="180"/>
      <c r="D32" s="180"/>
      <c r="E32" s="180"/>
      <c r="F32" s="180"/>
      <c r="G32" s="170"/>
      <c r="H32" s="170"/>
      <c r="I32" s="170"/>
    </row>
    <row r="33" spans="1:9">
      <c r="A33" s="170"/>
      <c r="B33" s="170"/>
      <c r="C33" s="180"/>
      <c r="D33" s="180"/>
      <c r="E33" s="180"/>
      <c r="F33" s="180"/>
      <c r="G33" s="170"/>
      <c r="H33" s="170"/>
      <c r="I33" s="170"/>
    </row>
    <row r="34" spans="1:9">
      <c r="A34" s="170"/>
      <c r="B34" s="170"/>
      <c r="C34" s="180"/>
      <c r="D34" s="180"/>
      <c r="E34" s="180"/>
      <c r="F34" s="180"/>
      <c r="G34" s="170"/>
      <c r="H34" s="170"/>
      <c r="I34" s="170"/>
    </row>
    <row r="35" spans="1:9">
      <c r="A35" s="170"/>
      <c r="B35" s="170"/>
      <c r="C35" s="180"/>
      <c r="D35" s="180"/>
      <c r="E35" s="180"/>
      <c r="F35" s="180"/>
      <c r="G35" s="170"/>
      <c r="H35" s="170"/>
      <c r="I35" s="170"/>
    </row>
    <row r="36" spans="1:9">
      <c r="A36" s="170"/>
      <c r="B36" s="170"/>
      <c r="C36" s="180"/>
      <c r="D36" s="180"/>
      <c r="E36" s="180"/>
      <c r="F36" s="180"/>
      <c r="G36" s="170"/>
      <c r="H36" s="170"/>
      <c r="I36" s="170"/>
    </row>
    <row r="37" spans="1:9">
      <c r="A37" s="170"/>
      <c r="B37" s="170"/>
      <c r="C37" s="180"/>
      <c r="D37" s="180"/>
      <c r="E37" s="180"/>
      <c r="F37" s="180"/>
      <c r="G37" s="170"/>
      <c r="H37" s="170"/>
      <c r="I37" s="170"/>
    </row>
    <row r="38" spans="1:9">
      <c r="A38" s="170"/>
      <c r="B38" s="170"/>
      <c r="C38" s="180"/>
      <c r="D38" s="180"/>
      <c r="E38" s="180"/>
      <c r="F38" s="180"/>
      <c r="G38" s="170"/>
      <c r="H38" s="170"/>
      <c r="I38" s="170"/>
    </row>
    <row r="39" spans="1:9">
      <c r="A39" s="170"/>
      <c r="B39" s="170"/>
      <c r="C39" s="180"/>
      <c r="D39" s="180"/>
      <c r="E39" s="180"/>
      <c r="F39" s="180"/>
      <c r="G39" s="170"/>
      <c r="H39" s="170"/>
      <c r="I39" s="170"/>
    </row>
    <row r="40" spans="1:9">
      <c r="A40" s="170"/>
      <c r="B40" s="170"/>
      <c r="C40" s="180"/>
      <c r="D40" s="180"/>
      <c r="E40" s="180"/>
      <c r="F40" s="180"/>
      <c r="G40" s="170"/>
      <c r="H40" s="170"/>
      <c r="I40" s="170"/>
    </row>
    <row r="41" spans="1:9">
      <c r="A41" s="170"/>
      <c r="B41" s="170"/>
      <c r="C41" s="180"/>
      <c r="D41" s="180"/>
      <c r="E41" s="180"/>
      <c r="F41" s="180"/>
      <c r="G41" s="170"/>
      <c r="H41" s="170"/>
      <c r="I41" s="170"/>
    </row>
    <row r="42" spans="1:9">
      <c r="A42" s="170"/>
      <c r="B42" s="170"/>
      <c r="C42" s="180"/>
      <c r="D42" s="180"/>
      <c r="E42" s="180"/>
      <c r="F42" s="180"/>
      <c r="G42" s="170"/>
      <c r="H42" s="170"/>
      <c r="I42" s="170"/>
    </row>
    <row r="43" spans="1:9">
      <c r="A43" s="170"/>
      <c r="B43" s="170"/>
      <c r="C43" s="180"/>
      <c r="D43" s="180"/>
      <c r="E43" s="180"/>
      <c r="F43" s="180"/>
      <c r="G43" s="170"/>
      <c r="H43" s="170"/>
      <c r="I43" s="170"/>
    </row>
    <row r="44" spans="1:9">
      <c r="A44" s="170"/>
      <c r="B44" s="170"/>
      <c r="C44" s="180"/>
      <c r="D44" s="180"/>
      <c r="E44" s="180"/>
      <c r="F44" s="180"/>
      <c r="G44" s="170"/>
      <c r="H44" s="170"/>
      <c r="I44" s="170"/>
    </row>
    <row r="45" spans="1:9">
      <c r="A45" s="170"/>
      <c r="B45" s="170"/>
      <c r="C45" s="180"/>
      <c r="D45" s="180"/>
      <c r="E45" s="180"/>
      <c r="F45" s="180"/>
      <c r="G45" s="170"/>
      <c r="H45" s="170"/>
      <c r="I45" s="170"/>
    </row>
    <row r="46" spans="1:9">
      <c r="A46" s="170"/>
      <c r="B46" s="170"/>
      <c r="C46" s="180"/>
      <c r="D46" s="180"/>
      <c r="E46" s="180"/>
      <c r="F46" s="180"/>
      <c r="G46" s="170"/>
      <c r="H46" s="170"/>
      <c r="I46" s="170"/>
    </row>
    <row r="47" spans="1:9">
      <c r="A47" s="170"/>
      <c r="B47" s="170"/>
      <c r="C47" s="180"/>
      <c r="D47" s="180"/>
      <c r="E47" s="180"/>
      <c r="F47" s="180"/>
      <c r="G47" s="170"/>
      <c r="H47" s="170"/>
      <c r="I47" s="170"/>
    </row>
    <row r="48" spans="1:9">
      <c r="A48" s="170"/>
      <c r="B48" s="170"/>
      <c r="C48" s="180"/>
      <c r="D48" s="180"/>
      <c r="E48" s="180"/>
      <c r="F48" s="180"/>
      <c r="G48" s="170"/>
      <c r="H48" s="170"/>
      <c r="I48" s="170"/>
    </row>
    <row r="49" spans="1:9">
      <c r="A49" s="170"/>
      <c r="B49" s="170"/>
      <c r="C49" s="180"/>
      <c r="D49" s="180"/>
      <c r="E49" s="180"/>
      <c r="F49" s="180"/>
      <c r="G49" s="170"/>
      <c r="H49" s="170"/>
      <c r="I49" s="170"/>
    </row>
    <row r="50" spans="1:9">
      <c r="A50" s="170"/>
      <c r="B50" s="170"/>
      <c r="C50" s="180"/>
      <c r="D50" s="180"/>
      <c r="E50" s="180"/>
      <c r="F50" s="180"/>
      <c r="G50" s="170"/>
      <c r="H50" s="170"/>
      <c r="I50" s="170"/>
    </row>
    <row r="51" spans="1:9">
      <c r="A51" s="170"/>
      <c r="B51" s="170"/>
      <c r="C51" s="180"/>
      <c r="D51" s="180"/>
      <c r="E51" s="180"/>
      <c r="F51" s="180"/>
      <c r="G51" s="170"/>
      <c r="H51" s="170"/>
      <c r="I51" s="170"/>
    </row>
    <row r="52" spans="1:9">
      <c r="A52" s="170"/>
      <c r="B52" s="170"/>
      <c r="C52" s="180"/>
      <c r="D52" s="180"/>
      <c r="E52" s="180"/>
      <c r="F52" s="180"/>
      <c r="G52" s="170"/>
      <c r="H52" s="170"/>
      <c r="I52" s="170"/>
    </row>
    <row r="53" spans="1:9">
      <c r="A53" s="170"/>
      <c r="B53" s="170"/>
      <c r="C53" s="180"/>
      <c r="D53" s="180"/>
      <c r="E53" s="180"/>
      <c r="F53" s="180"/>
      <c r="G53" s="170"/>
      <c r="H53" s="170"/>
      <c r="I53" s="170"/>
    </row>
    <row r="54" spans="1:9">
      <c r="A54" s="170"/>
      <c r="B54" s="170"/>
      <c r="C54" s="180"/>
      <c r="D54" s="180"/>
      <c r="E54" s="180"/>
      <c r="F54" s="180"/>
      <c r="G54" s="170"/>
      <c r="H54" s="170"/>
      <c r="I54" s="170"/>
    </row>
    <row r="55" spans="1:9">
      <c r="A55" s="170"/>
      <c r="B55" s="170"/>
      <c r="C55" s="180"/>
      <c r="D55" s="180"/>
      <c r="E55" s="180"/>
      <c r="F55" s="180"/>
      <c r="G55" s="170"/>
      <c r="H55" s="170"/>
      <c r="I55" s="170"/>
    </row>
    <row r="56" spans="1:9">
      <c r="A56" s="170"/>
      <c r="B56" s="170"/>
      <c r="C56" s="180"/>
      <c r="D56" s="180"/>
      <c r="E56" s="180"/>
      <c r="F56" s="180"/>
      <c r="G56" s="170"/>
      <c r="H56" s="170"/>
      <c r="I56" s="170"/>
    </row>
    <row r="57" spans="1:9">
      <c r="A57" s="170"/>
      <c r="B57" s="170"/>
      <c r="C57" s="180"/>
      <c r="D57" s="180"/>
      <c r="E57" s="180"/>
      <c r="F57" s="180"/>
      <c r="G57" s="170"/>
      <c r="H57" s="170"/>
      <c r="I57" s="170"/>
    </row>
    <row r="58" spans="1:9">
      <c r="A58" s="170"/>
      <c r="B58" s="170"/>
      <c r="C58" s="180"/>
      <c r="D58" s="180"/>
      <c r="E58" s="180"/>
      <c r="F58" s="180"/>
      <c r="G58" s="170"/>
      <c r="H58" s="170"/>
      <c r="I58" s="170"/>
    </row>
    <row r="59" spans="1:9">
      <c r="A59" s="170"/>
      <c r="B59" s="170"/>
      <c r="C59" s="180"/>
      <c r="D59" s="180"/>
      <c r="E59" s="180"/>
      <c r="F59" s="180"/>
      <c r="G59" s="170"/>
      <c r="H59" s="170"/>
      <c r="I59" s="170"/>
    </row>
    <row r="60" spans="1:9">
      <c r="A60" s="170"/>
      <c r="B60" s="170"/>
      <c r="C60" s="180"/>
      <c r="D60" s="180"/>
      <c r="E60" s="180"/>
      <c r="F60" s="180"/>
      <c r="G60" s="170"/>
      <c r="H60" s="170"/>
      <c r="I60" s="170"/>
    </row>
    <row r="61" spans="1:9">
      <c r="A61" s="170"/>
      <c r="B61" s="170"/>
      <c r="C61" s="180"/>
      <c r="D61" s="180"/>
      <c r="E61" s="180"/>
      <c r="F61" s="180"/>
      <c r="G61" s="170"/>
      <c r="H61" s="170"/>
      <c r="I61" s="170"/>
    </row>
    <row r="62" spans="1:9">
      <c r="A62" s="170"/>
      <c r="B62" s="170"/>
      <c r="C62" s="180"/>
      <c r="D62" s="180"/>
      <c r="E62" s="180"/>
      <c r="F62" s="180"/>
      <c r="G62" s="170"/>
      <c r="H62" s="170"/>
      <c r="I62" s="170"/>
    </row>
    <row r="63" spans="1:9">
      <c r="A63" s="170"/>
      <c r="B63" s="170"/>
      <c r="C63" s="180"/>
      <c r="D63" s="180"/>
      <c r="E63" s="180"/>
      <c r="F63" s="180"/>
      <c r="G63" s="170"/>
      <c r="H63" s="170"/>
      <c r="I63" s="170"/>
    </row>
    <row r="64" spans="1:9">
      <c r="A64" s="170"/>
      <c r="B64" s="170"/>
      <c r="C64" s="180"/>
      <c r="D64" s="180"/>
      <c r="E64" s="180"/>
      <c r="F64" s="180"/>
      <c r="G64" s="170"/>
      <c r="H64" s="170"/>
      <c r="I64" s="170"/>
    </row>
    <row r="65" spans="1:9">
      <c r="A65" s="170"/>
      <c r="B65" s="170"/>
      <c r="C65" s="180"/>
      <c r="D65" s="180"/>
      <c r="E65" s="180"/>
      <c r="F65" s="180"/>
      <c r="G65" s="170"/>
      <c r="H65" s="170"/>
      <c r="I65" s="170"/>
    </row>
    <row r="66" spans="1:9">
      <c r="A66" s="170"/>
      <c r="B66" s="170"/>
      <c r="C66" s="180"/>
      <c r="D66" s="180"/>
      <c r="E66" s="180"/>
      <c r="F66" s="180"/>
      <c r="G66" s="170"/>
      <c r="H66" s="170"/>
      <c r="I66" s="170"/>
    </row>
  </sheetData>
  <mergeCells count="14">
    <mergeCell ref="A5:I5"/>
    <mergeCell ref="A1:B1"/>
    <mergeCell ref="C1:I1"/>
    <mergeCell ref="A2:B2"/>
    <mergeCell ref="C2:I2"/>
    <mergeCell ref="A4:I4"/>
    <mergeCell ref="A20:B20"/>
    <mergeCell ref="C20:D20"/>
    <mergeCell ref="F20:I20"/>
    <mergeCell ref="A6:I6"/>
    <mergeCell ref="A14:I14"/>
    <mergeCell ref="A15:B15"/>
    <mergeCell ref="C15:D15"/>
    <mergeCell ref="F15:I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workbookViewId="0">
      <selection activeCell="K15" sqref="K15"/>
    </sheetView>
  </sheetViews>
  <sheetFormatPr defaultRowHeight="15.75"/>
  <cols>
    <col min="1" max="1" width="5" style="170" customWidth="1"/>
    <col min="2" max="2" width="20.5703125" style="170" bestFit="1" customWidth="1"/>
    <col min="3" max="4" width="16.28515625" style="170" customWidth="1"/>
    <col min="5" max="5" width="11.7109375" style="170" customWidth="1"/>
    <col min="6" max="6" width="14.42578125" style="170" customWidth="1"/>
    <col min="7" max="7" width="14" style="170" customWidth="1"/>
    <col min="8" max="8" width="14.7109375" style="170" customWidth="1"/>
    <col min="9" max="257" width="9.140625" style="170"/>
    <col min="258" max="258" width="5" style="170" customWidth="1"/>
    <col min="259" max="259" width="20.5703125" style="170" bestFit="1" customWidth="1"/>
    <col min="260" max="260" width="16.28515625" style="170" customWidth="1"/>
    <col min="261" max="261" width="11.7109375" style="170" customWidth="1"/>
    <col min="262" max="262" width="14.42578125" style="170" customWidth="1"/>
    <col min="263" max="263" width="14" style="170" customWidth="1"/>
    <col min="264" max="264" width="14.7109375" style="170" customWidth="1"/>
    <col min="265" max="513" width="9.140625" style="170"/>
    <col min="514" max="514" width="5" style="170" customWidth="1"/>
    <col min="515" max="515" width="20.5703125" style="170" bestFit="1" customWidth="1"/>
    <col min="516" max="516" width="16.28515625" style="170" customWidth="1"/>
    <col min="517" max="517" width="11.7109375" style="170" customWidth="1"/>
    <col min="518" max="518" width="14.42578125" style="170" customWidth="1"/>
    <col min="519" max="519" width="14" style="170" customWidth="1"/>
    <col min="520" max="520" width="14.7109375" style="170" customWidth="1"/>
    <col min="521" max="769" width="9.140625" style="170"/>
    <col min="770" max="770" width="5" style="170" customWidth="1"/>
    <col min="771" max="771" width="20.5703125" style="170" bestFit="1" customWidth="1"/>
    <col min="772" max="772" width="16.28515625" style="170" customWidth="1"/>
    <col min="773" max="773" width="11.7109375" style="170" customWidth="1"/>
    <col min="774" max="774" width="14.42578125" style="170" customWidth="1"/>
    <col min="775" max="775" width="14" style="170" customWidth="1"/>
    <col min="776" max="776" width="14.7109375" style="170" customWidth="1"/>
    <col min="777" max="1025" width="9.140625" style="170"/>
    <col min="1026" max="1026" width="5" style="170" customWidth="1"/>
    <col min="1027" max="1027" width="20.5703125" style="170" bestFit="1" customWidth="1"/>
    <col min="1028" max="1028" width="16.28515625" style="170" customWidth="1"/>
    <col min="1029" max="1029" width="11.7109375" style="170" customWidth="1"/>
    <col min="1030" max="1030" width="14.42578125" style="170" customWidth="1"/>
    <col min="1031" max="1031" width="14" style="170" customWidth="1"/>
    <col min="1032" max="1032" width="14.7109375" style="170" customWidth="1"/>
    <col min="1033" max="1281" width="9.140625" style="170"/>
    <col min="1282" max="1282" width="5" style="170" customWidth="1"/>
    <col min="1283" max="1283" width="20.5703125" style="170" bestFit="1" customWidth="1"/>
    <col min="1284" max="1284" width="16.28515625" style="170" customWidth="1"/>
    <col min="1285" max="1285" width="11.7109375" style="170" customWidth="1"/>
    <col min="1286" max="1286" width="14.42578125" style="170" customWidth="1"/>
    <col min="1287" max="1287" width="14" style="170" customWidth="1"/>
    <col min="1288" max="1288" width="14.7109375" style="170" customWidth="1"/>
    <col min="1289" max="1537" width="9.140625" style="170"/>
    <col min="1538" max="1538" width="5" style="170" customWidth="1"/>
    <col min="1539" max="1539" width="20.5703125" style="170" bestFit="1" customWidth="1"/>
    <col min="1540" max="1540" width="16.28515625" style="170" customWidth="1"/>
    <col min="1541" max="1541" width="11.7109375" style="170" customWidth="1"/>
    <col min="1542" max="1542" width="14.42578125" style="170" customWidth="1"/>
    <col min="1543" max="1543" width="14" style="170" customWidth="1"/>
    <col min="1544" max="1544" width="14.7109375" style="170" customWidth="1"/>
    <col min="1545" max="1793" width="9.140625" style="170"/>
    <col min="1794" max="1794" width="5" style="170" customWidth="1"/>
    <col min="1795" max="1795" width="20.5703125" style="170" bestFit="1" customWidth="1"/>
    <col min="1796" max="1796" width="16.28515625" style="170" customWidth="1"/>
    <col min="1797" max="1797" width="11.7109375" style="170" customWidth="1"/>
    <col min="1798" max="1798" width="14.42578125" style="170" customWidth="1"/>
    <col min="1799" max="1799" width="14" style="170" customWidth="1"/>
    <col min="1800" max="1800" width="14.7109375" style="170" customWidth="1"/>
    <col min="1801" max="2049" width="9.140625" style="170"/>
    <col min="2050" max="2050" width="5" style="170" customWidth="1"/>
    <col min="2051" max="2051" width="20.5703125" style="170" bestFit="1" customWidth="1"/>
    <col min="2052" max="2052" width="16.28515625" style="170" customWidth="1"/>
    <col min="2053" max="2053" width="11.7109375" style="170" customWidth="1"/>
    <col min="2054" max="2054" width="14.42578125" style="170" customWidth="1"/>
    <col min="2055" max="2055" width="14" style="170" customWidth="1"/>
    <col min="2056" max="2056" width="14.7109375" style="170" customWidth="1"/>
    <col min="2057" max="2305" width="9.140625" style="170"/>
    <col min="2306" max="2306" width="5" style="170" customWidth="1"/>
    <col min="2307" max="2307" width="20.5703125" style="170" bestFit="1" customWidth="1"/>
    <col min="2308" max="2308" width="16.28515625" style="170" customWidth="1"/>
    <col min="2309" max="2309" width="11.7109375" style="170" customWidth="1"/>
    <col min="2310" max="2310" width="14.42578125" style="170" customWidth="1"/>
    <col min="2311" max="2311" width="14" style="170" customWidth="1"/>
    <col min="2312" max="2312" width="14.7109375" style="170" customWidth="1"/>
    <col min="2313" max="2561" width="9.140625" style="170"/>
    <col min="2562" max="2562" width="5" style="170" customWidth="1"/>
    <col min="2563" max="2563" width="20.5703125" style="170" bestFit="1" customWidth="1"/>
    <col min="2564" max="2564" width="16.28515625" style="170" customWidth="1"/>
    <col min="2565" max="2565" width="11.7109375" style="170" customWidth="1"/>
    <col min="2566" max="2566" width="14.42578125" style="170" customWidth="1"/>
    <col min="2567" max="2567" width="14" style="170" customWidth="1"/>
    <col min="2568" max="2568" width="14.7109375" style="170" customWidth="1"/>
    <col min="2569" max="2817" width="9.140625" style="170"/>
    <col min="2818" max="2818" width="5" style="170" customWidth="1"/>
    <col min="2819" max="2819" width="20.5703125" style="170" bestFit="1" customWidth="1"/>
    <col min="2820" max="2820" width="16.28515625" style="170" customWidth="1"/>
    <col min="2821" max="2821" width="11.7109375" style="170" customWidth="1"/>
    <col min="2822" max="2822" width="14.42578125" style="170" customWidth="1"/>
    <col min="2823" max="2823" width="14" style="170" customWidth="1"/>
    <col min="2824" max="2824" width="14.7109375" style="170" customWidth="1"/>
    <col min="2825" max="3073" width="9.140625" style="170"/>
    <col min="3074" max="3074" width="5" style="170" customWidth="1"/>
    <col min="3075" max="3075" width="20.5703125" style="170" bestFit="1" customWidth="1"/>
    <col min="3076" max="3076" width="16.28515625" style="170" customWidth="1"/>
    <col min="3077" max="3077" width="11.7109375" style="170" customWidth="1"/>
    <col min="3078" max="3078" width="14.42578125" style="170" customWidth="1"/>
    <col min="3079" max="3079" width="14" style="170" customWidth="1"/>
    <col min="3080" max="3080" width="14.7109375" style="170" customWidth="1"/>
    <col min="3081" max="3329" width="9.140625" style="170"/>
    <col min="3330" max="3330" width="5" style="170" customWidth="1"/>
    <col min="3331" max="3331" width="20.5703125" style="170" bestFit="1" customWidth="1"/>
    <col min="3332" max="3332" width="16.28515625" style="170" customWidth="1"/>
    <col min="3333" max="3333" width="11.7109375" style="170" customWidth="1"/>
    <col min="3334" max="3334" width="14.42578125" style="170" customWidth="1"/>
    <col min="3335" max="3335" width="14" style="170" customWidth="1"/>
    <col min="3336" max="3336" width="14.7109375" style="170" customWidth="1"/>
    <col min="3337" max="3585" width="9.140625" style="170"/>
    <col min="3586" max="3586" width="5" style="170" customWidth="1"/>
    <col min="3587" max="3587" width="20.5703125" style="170" bestFit="1" customWidth="1"/>
    <col min="3588" max="3588" width="16.28515625" style="170" customWidth="1"/>
    <col min="3589" max="3589" width="11.7109375" style="170" customWidth="1"/>
    <col min="3590" max="3590" width="14.42578125" style="170" customWidth="1"/>
    <col min="3591" max="3591" width="14" style="170" customWidth="1"/>
    <col min="3592" max="3592" width="14.7109375" style="170" customWidth="1"/>
    <col min="3593" max="3841" width="9.140625" style="170"/>
    <col min="3842" max="3842" width="5" style="170" customWidth="1"/>
    <col min="3843" max="3843" width="20.5703125" style="170" bestFit="1" customWidth="1"/>
    <col min="3844" max="3844" width="16.28515625" style="170" customWidth="1"/>
    <col min="3845" max="3845" width="11.7109375" style="170" customWidth="1"/>
    <col min="3846" max="3846" width="14.42578125" style="170" customWidth="1"/>
    <col min="3847" max="3847" width="14" style="170" customWidth="1"/>
    <col min="3848" max="3848" width="14.7109375" style="170" customWidth="1"/>
    <col min="3849" max="4097" width="9.140625" style="170"/>
    <col min="4098" max="4098" width="5" style="170" customWidth="1"/>
    <col min="4099" max="4099" width="20.5703125" style="170" bestFit="1" customWidth="1"/>
    <col min="4100" max="4100" width="16.28515625" style="170" customWidth="1"/>
    <col min="4101" max="4101" width="11.7109375" style="170" customWidth="1"/>
    <col min="4102" max="4102" width="14.42578125" style="170" customWidth="1"/>
    <col min="4103" max="4103" width="14" style="170" customWidth="1"/>
    <col min="4104" max="4104" width="14.7109375" style="170" customWidth="1"/>
    <col min="4105" max="4353" width="9.140625" style="170"/>
    <col min="4354" max="4354" width="5" style="170" customWidth="1"/>
    <col min="4355" max="4355" width="20.5703125" style="170" bestFit="1" customWidth="1"/>
    <col min="4356" max="4356" width="16.28515625" style="170" customWidth="1"/>
    <col min="4357" max="4357" width="11.7109375" style="170" customWidth="1"/>
    <col min="4358" max="4358" width="14.42578125" style="170" customWidth="1"/>
    <col min="4359" max="4359" width="14" style="170" customWidth="1"/>
    <col min="4360" max="4360" width="14.7109375" style="170" customWidth="1"/>
    <col min="4361" max="4609" width="9.140625" style="170"/>
    <col min="4610" max="4610" width="5" style="170" customWidth="1"/>
    <col min="4611" max="4611" width="20.5703125" style="170" bestFit="1" customWidth="1"/>
    <col min="4612" max="4612" width="16.28515625" style="170" customWidth="1"/>
    <col min="4613" max="4613" width="11.7109375" style="170" customWidth="1"/>
    <col min="4614" max="4614" width="14.42578125" style="170" customWidth="1"/>
    <col min="4615" max="4615" width="14" style="170" customWidth="1"/>
    <col min="4616" max="4616" width="14.7109375" style="170" customWidth="1"/>
    <col min="4617" max="4865" width="9.140625" style="170"/>
    <col min="4866" max="4866" width="5" style="170" customWidth="1"/>
    <col min="4867" max="4867" width="20.5703125" style="170" bestFit="1" customWidth="1"/>
    <col min="4868" max="4868" width="16.28515625" style="170" customWidth="1"/>
    <col min="4869" max="4869" width="11.7109375" style="170" customWidth="1"/>
    <col min="4870" max="4870" width="14.42578125" style="170" customWidth="1"/>
    <col min="4871" max="4871" width="14" style="170" customWidth="1"/>
    <col min="4872" max="4872" width="14.7109375" style="170" customWidth="1"/>
    <col min="4873" max="5121" width="9.140625" style="170"/>
    <col min="5122" max="5122" width="5" style="170" customWidth="1"/>
    <col min="5123" max="5123" width="20.5703125" style="170" bestFit="1" customWidth="1"/>
    <col min="5124" max="5124" width="16.28515625" style="170" customWidth="1"/>
    <col min="5125" max="5125" width="11.7109375" style="170" customWidth="1"/>
    <col min="5126" max="5126" width="14.42578125" style="170" customWidth="1"/>
    <col min="5127" max="5127" width="14" style="170" customWidth="1"/>
    <col min="5128" max="5128" width="14.7109375" style="170" customWidth="1"/>
    <col min="5129" max="5377" width="9.140625" style="170"/>
    <col min="5378" max="5378" width="5" style="170" customWidth="1"/>
    <col min="5379" max="5379" width="20.5703125" style="170" bestFit="1" customWidth="1"/>
    <col min="5380" max="5380" width="16.28515625" style="170" customWidth="1"/>
    <col min="5381" max="5381" width="11.7109375" style="170" customWidth="1"/>
    <col min="5382" max="5382" width="14.42578125" style="170" customWidth="1"/>
    <col min="5383" max="5383" width="14" style="170" customWidth="1"/>
    <col min="5384" max="5384" width="14.7109375" style="170" customWidth="1"/>
    <col min="5385" max="5633" width="9.140625" style="170"/>
    <col min="5634" max="5634" width="5" style="170" customWidth="1"/>
    <col min="5635" max="5635" width="20.5703125" style="170" bestFit="1" customWidth="1"/>
    <col min="5636" max="5636" width="16.28515625" style="170" customWidth="1"/>
    <col min="5637" max="5637" width="11.7109375" style="170" customWidth="1"/>
    <col min="5638" max="5638" width="14.42578125" style="170" customWidth="1"/>
    <col min="5639" max="5639" width="14" style="170" customWidth="1"/>
    <col min="5640" max="5640" width="14.7109375" style="170" customWidth="1"/>
    <col min="5641" max="5889" width="9.140625" style="170"/>
    <col min="5890" max="5890" width="5" style="170" customWidth="1"/>
    <col min="5891" max="5891" width="20.5703125" style="170" bestFit="1" customWidth="1"/>
    <col min="5892" max="5892" width="16.28515625" style="170" customWidth="1"/>
    <col min="5893" max="5893" width="11.7109375" style="170" customWidth="1"/>
    <col min="5894" max="5894" width="14.42578125" style="170" customWidth="1"/>
    <col min="5895" max="5895" width="14" style="170" customWidth="1"/>
    <col min="5896" max="5896" width="14.7109375" style="170" customWidth="1"/>
    <col min="5897" max="6145" width="9.140625" style="170"/>
    <col min="6146" max="6146" width="5" style="170" customWidth="1"/>
    <col min="6147" max="6147" width="20.5703125" style="170" bestFit="1" customWidth="1"/>
    <col min="6148" max="6148" width="16.28515625" style="170" customWidth="1"/>
    <col min="6149" max="6149" width="11.7109375" style="170" customWidth="1"/>
    <col min="6150" max="6150" width="14.42578125" style="170" customWidth="1"/>
    <col min="6151" max="6151" width="14" style="170" customWidth="1"/>
    <col min="6152" max="6152" width="14.7109375" style="170" customWidth="1"/>
    <col min="6153" max="6401" width="9.140625" style="170"/>
    <col min="6402" max="6402" width="5" style="170" customWidth="1"/>
    <col min="6403" max="6403" width="20.5703125" style="170" bestFit="1" customWidth="1"/>
    <col min="6404" max="6404" width="16.28515625" style="170" customWidth="1"/>
    <col min="6405" max="6405" width="11.7109375" style="170" customWidth="1"/>
    <col min="6406" max="6406" width="14.42578125" style="170" customWidth="1"/>
    <col min="6407" max="6407" width="14" style="170" customWidth="1"/>
    <col min="6408" max="6408" width="14.7109375" style="170" customWidth="1"/>
    <col min="6409" max="6657" width="9.140625" style="170"/>
    <col min="6658" max="6658" width="5" style="170" customWidth="1"/>
    <col min="6659" max="6659" width="20.5703125" style="170" bestFit="1" customWidth="1"/>
    <col min="6660" max="6660" width="16.28515625" style="170" customWidth="1"/>
    <col min="6661" max="6661" width="11.7109375" style="170" customWidth="1"/>
    <col min="6662" max="6662" width="14.42578125" style="170" customWidth="1"/>
    <col min="6663" max="6663" width="14" style="170" customWidth="1"/>
    <col min="6664" max="6664" width="14.7109375" style="170" customWidth="1"/>
    <col min="6665" max="6913" width="9.140625" style="170"/>
    <col min="6914" max="6914" width="5" style="170" customWidth="1"/>
    <col min="6915" max="6915" width="20.5703125" style="170" bestFit="1" customWidth="1"/>
    <col min="6916" max="6916" width="16.28515625" style="170" customWidth="1"/>
    <col min="6917" max="6917" width="11.7109375" style="170" customWidth="1"/>
    <col min="6918" max="6918" width="14.42578125" style="170" customWidth="1"/>
    <col min="6919" max="6919" width="14" style="170" customWidth="1"/>
    <col min="6920" max="6920" width="14.7109375" style="170" customWidth="1"/>
    <col min="6921" max="7169" width="9.140625" style="170"/>
    <col min="7170" max="7170" width="5" style="170" customWidth="1"/>
    <col min="7171" max="7171" width="20.5703125" style="170" bestFit="1" customWidth="1"/>
    <col min="7172" max="7172" width="16.28515625" style="170" customWidth="1"/>
    <col min="7173" max="7173" width="11.7109375" style="170" customWidth="1"/>
    <col min="7174" max="7174" width="14.42578125" style="170" customWidth="1"/>
    <col min="7175" max="7175" width="14" style="170" customWidth="1"/>
    <col min="7176" max="7176" width="14.7109375" style="170" customWidth="1"/>
    <col min="7177" max="7425" width="9.140625" style="170"/>
    <col min="7426" max="7426" width="5" style="170" customWidth="1"/>
    <col min="7427" max="7427" width="20.5703125" style="170" bestFit="1" customWidth="1"/>
    <col min="7428" max="7428" width="16.28515625" style="170" customWidth="1"/>
    <col min="7429" max="7429" width="11.7109375" style="170" customWidth="1"/>
    <col min="7430" max="7430" width="14.42578125" style="170" customWidth="1"/>
    <col min="7431" max="7431" width="14" style="170" customWidth="1"/>
    <col min="7432" max="7432" width="14.7109375" style="170" customWidth="1"/>
    <col min="7433" max="7681" width="9.140625" style="170"/>
    <col min="7682" max="7682" width="5" style="170" customWidth="1"/>
    <col min="7683" max="7683" width="20.5703125" style="170" bestFit="1" customWidth="1"/>
    <col min="7684" max="7684" width="16.28515625" style="170" customWidth="1"/>
    <col min="7685" max="7685" width="11.7109375" style="170" customWidth="1"/>
    <col min="7686" max="7686" width="14.42578125" style="170" customWidth="1"/>
    <col min="7687" max="7687" width="14" style="170" customWidth="1"/>
    <col min="7688" max="7688" width="14.7109375" style="170" customWidth="1"/>
    <col min="7689" max="7937" width="9.140625" style="170"/>
    <col min="7938" max="7938" width="5" style="170" customWidth="1"/>
    <col min="7939" max="7939" width="20.5703125" style="170" bestFit="1" customWidth="1"/>
    <col min="7940" max="7940" width="16.28515625" style="170" customWidth="1"/>
    <col min="7941" max="7941" width="11.7109375" style="170" customWidth="1"/>
    <col min="7942" max="7942" width="14.42578125" style="170" customWidth="1"/>
    <col min="7943" max="7943" width="14" style="170" customWidth="1"/>
    <col min="7944" max="7944" width="14.7109375" style="170" customWidth="1"/>
    <col min="7945" max="8193" width="9.140625" style="170"/>
    <col min="8194" max="8194" width="5" style="170" customWidth="1"/>
    <col min="8195" max="8195" width="20.5703125" style="170" bestFit="1" customWidth="1"/>
    <col min="8196" max="8196" width="16.28515625" style="170" customWidth="1"/>
    <col min="8197" max="8197" width="11.7109375" style="170" customWidth="1"/>
    <col min="8198" max="8198" width="14.42578125" style="170" customWidth="1"/>
    <col min="8199" max="8199" width="14" style="170" customWidth="1"/>
    <col min="8200" max="8200" width="14.7109375" style="170" customWidth="1"/>
    <col min="8201" max="8449" width="9.140625" style="170"/>
    <col min="8450" max="8450" width="5" style="170" customWidth="1"/>
    <col min="8451" max="8451" width="20.5703125" style="170" bestFit="1" customWidth="1"/>
    <col min="8452" max="8452" width="16.28515625" style="170" customWidth="1"/>
    <col min="8453" max="8453" width="11.7109375" style="170" customWidth="1"/>
    <col min="8454" max="8454" width="14.42578125" style="170" customWidth="1"/>
    <col min="8455" max="8455" width="14" style="170" customWidth="1"/>
    <col min="8456" max="8456" width="14.7109375" style="170" customWidth="1"/>
    <col min="8457" max="8705" width="9.140625" style="170"/>
    <col min="8706" max="8706" width="5" style="170" customWidth="1"/>
    <col min="8707" max="8707" width="20.5703125" style="170" bestFit="1" customWidth="1"/>
    <col min="8708" max="8708" width="16.28515625" style="170" customWidth="1"/>
    <col min="8709" max="8709" width="11.7109375" style="170" customWidth="1"/>
    <col min="8710" max="8710" width="14.42578125" style="170" customWidth="1"/>
    <col min="8711" max="8711" width="14" style="170" customWidth="1"/>
    <col min="8712" max="8712" width="14.7109375" style="170" customWidth="1"/>
    <col min="8713" max="8961" width="9.140625" style="170"/>
    <col min="8962" max="8962" width="5" style="170" customWidth="1"/>
    <col min="8963" max="8963" width="20.5703125" style="170" bestFit="1" customWidth="1"/>
    <col min="8964" max="8964" width="16.28515625" style="170" customWidth="1"/>
    <col min="8965" max="8965" width="11.7109375" style="170" customWidth="1"/>
    <col min="8966" max="8966" width="14.42578125" style="170" customWidth="1"/>
    <col min="8967" max="8967" width="14" style="170" customWidth="1"/>
    <col min="8968" max="8968" width="14.7109375" style="170" customWidth="1"/>
    <col min="8969" max="9217" width="9.140625" style="170"/>
    <col min="9218" max="9218" width="5" style="170" customWidth="1"/>
    <col min="9219" max="9219" width="20.5703125" style="170" bestFit="1" customWidth="1"/>
    <col min="9220" max="9220" width="16.28515625" style="170" customWidth="1"/>
    <col min="9221" max="9221" width="11.7109375" style="170" customWidth="1"/>
    <col min="9222" max="9222" width="14.42578125" style="170" customWidth="1"/>
    <col min="9223" max="9223" width="14" style="170" customWidth="1"/>
    <col min="9224" max="9224" width="14.7109375" style="170" customWidth="1"/>
    <col min="9225" max="9473" width="9.140625" style="170"/>
    <col min="9474" max="9474" width="5" style="170" customWidth="1"/>
    <col min="9475" max="9475" width="20.5703125" style="170" bestFit="1" customWidth="1"/>
    <col min="9476" max="9476" width="16.28515625" style="170" customWidth="1"/>
    <col min="9477" max="9477" width="11.7109375" style="170" customWidth="1"/>
    <col min="9478" max="9478" width="14.42578125" style="170" customWidth="1"/>
    <col min="9479" max="9479" width="14" style="170" customWidth="1"/>
    <col min="9480" max="9480" width="14.7109375" style="170" customWidth="1"/>
    <col min="9481" max="9729" width="9.140625" style="170"/>
    <col min="9730" max="9730" width="5" style="170" customWidth="1"/>
    <col min="9731" max="9731" width="20.5703125" style="170" bestFit="1" customWidth="1"/>
    <col min="9732" max="9732" width="16.28515625" style="170" customWidth="1"/>
    <col min="9733" max="9733" width="11.7109375" style="170" customWidth="1"/>
    <col min="9734" max="9734" width="14.42578125" style="170" customWidth="1"/>
    <col min="9735" max="9735" width="14" style="170" customWidth="1"/>
    <col min="9736" max="9736" width="14.7109375" style="170" customWidth="1"/>
    <col min="9737" max="9985" width="9.140625" style="170"/>
    <col min="9986" max="9986" width="5" style="170" customWidth="1"/>
    <col min="9987" max="9987" width="20.5703125" style="170" bestFit="1" customWidth="1"/>
    <col min="9988" max="9988" width="16.28515625" style="170" customWidth="1"/>
    <col min="9989" max="9989" width="11.7109375" style="170" customWidth="1"/>
    <col min="9990" max="9990" width="14.42578125" style="170" customWidth="1"/>
    <col min="9991" max="9991" width="14" style="170" customWidth="1"/>
    <col min="9992" max="9992" width="14.7109375" style="170" customWidth="1"/>
    <col min="9993" max="10241" width="9.140625" style="170"/>
    <col min="10242" max="10242" width="5" style="170" customWidth="1"/>
    <col min="10243" max="10243" width="20.5703125" style="170" bestFit="1" customWidth="1"/>
    <col min="10244" max="10244" width="16.28515625" style="170" customWidth="1"/>
    <col min="10245" max="10245" width="11.7109375" style="170" customWidth="1"/>
    <col min="10246" max="10246" width="14.42578125" style="170" customWidth="1"/>
    <col min="10247" max="10247" width="14" style="170" customWidth="1"/>
    <col min="10248" max="10248" width="14.7109375" style="170" customWidth="1"/>
    <col min="10249" max="10497" width="9.140625" style="170"/>
    <col min="10498" max="10498" width="5" style="170" customWidth="1"/>
    <col min="10499" max="10499" width="20.5703125" style="170" bestFit="1" customWidth="1"/>
    <col min="10500" max="10500" width="16.28515625" style="170" customWidth="1"/>
    <col min="10501" max="10501" width="11.7109375" style="170" customWidth="1"/>
    <col min="10502" max="10502" width="14.42578125" style="170" customWidth="1"/>
    <col min="10503" max="10503" width="14" style="170" customWidth="1"/>
    <col min="10504" max="10504" width="14.7109375" style="170" customWidth="1"/>
    <col min="10505" max="10753" width="9.140625" style="170"/>
    <col min="10754" max="10754" width="5" style="170" customWidth="1"/>
    <col min="10755" max="10755" width="20.5703125" style="170" bestFit="1" customWidth="1"/>
    <col min="10756" max="10756" width="16.28515625" style="170" customWidth="1"/>
    <col min="10757" max="10757" width="11.7109375" style="170" customWidth="1"/>
    <col min="10758" max="10758" width="14.42578125" style="170" customWidth="1"/>
    <col min="10759" max="10759" width="14" style="170" customWidth="1"/>
    <col min="10760" max="10760" width="14.7109375" style="170" customWidth="1"/>
    <col min="10761" max="11009" width="9.140625" style="170"/>
    <col min="11010" max="11010" width="5" style="170" customWidth="1"/>
    <col min="11011" max="11011" width="20.5703125" style="170" bestFit="1" customWidth="1"/>
    <col min="11012" max="11012" width="16.28515625" style="170" customWidth="1"/>
    <col min="11013" max="11013" width="11.7109375" style="170" customWidth="1"/>
    <col min="11014" max="11014" width="14.42578125" style="170" customWidth="1"/>
    <col min="11015" max="11015" width="14" style="170" customWidth="1"/>
    <col min="11016" max="11016" width="14.7109375" style="170" customWidth="1"/>
    <col min="11017" max="11265" width="9.140625" style="170"/>
    <col min="11266" max="11266" width="5" style="170" customWidth="1"/>
    <col min="11267" max="11267" width="20.5703125" style="170" bestFit="1" customWidth="1"/>
    <col min="11268" max="11268" width="16.28515625" style="170" customWidth="1"/>
    <col min="11269" max="11269" width="11.7109375" style="170" customWidth="1"/>
    <col min="11270" max="11270" width="14.42578125" style="170" customWidth="1"/>
    <col min="11271" max="11271" width="14" style="170" customWidth="1"/>
    <col min="11272" max="11272" width="14.7109375" style="170" customWidth="1"/>
    <col min="11273" max="11521" width="9.140625" style="170"/>
    <col min="11522" max="11522" width="5" style="170" customWidth="1"/>
    <col min="11523" max="11523" width="20.5703125" style="170" bestFit="1" customWidth="1"/>
    <col min="11524" max="11524" width="16.28515625" style="170" customWidth="1"/>
    <col min="11525" max="11525" width="11.7109375" style="170" customWidth="1"/>
    <col min="11526" max="11526" width="14.42578125" style="170" customWidth="1"/>
    <col min="11527" max="11527" width="14" style="170" customWidth="1"/>
    <col min="11528" max="11528" width="14.7109375" style="170" customWidth="1"/>
    <col min="11529" max="11777" width="9.140625" style="170"/>
    <col min="11778" max="11778" width="5" style="170" customWidth="1"/>
    <col min="11779" max="11779" width="20.5703125" style="170" bestFit="1" customWidth="1"/>
    <col min="11780" max="11780" width="16.28515625" style="170" customWidth="1"/>
    <col min="11781" max="11781" width="11.7109375" style="170" customWidth="1"/>
    <col min="11782" max="11782" width="14.42578125" style="170" customWidth="1"/>
    <col min="11783" max="11783" width="14" style="170" customWidth="1"/>
    <col min="11784" max="11784" width="14.7109375" style="170" customWidth="1"/>
    <col min="11785" max="12033" width="9.140625" style="170"/>
    <col min="12034" max="12034" width="5" style="170" customWidth="1"/>
    <col min="12035" max="12035" width="20.5703125" style="170" bestFit="1" customWidth="1"/>
    <col min="12036" max="12036" width="16.28515625" style="170" customWidth="1"/>
    <col min="12037" max="12037" width="11.7109375" style="170" customWidth="1"/>
    <col min="12038" max="12038" width="14.42578125" style="170" customWidth="1"/>
    <col min="12039" max="12039" width="14" style="170" customWidth="1"/>
    <col min="12040" max="12040" width="14.7109375" style="170" customWidth="1"/>
    <col min="12041" max="12289" width="9.140625" style="170"/>
    <col min="12290" max="12290" width="5" style="170" customWidth="1"/>
    <col min="12291" max="12291" width="20.5703125" style="170" bestFit="1" customWidth="1"/>
    <col min="12292" max="12292" width="16.28515625" style="170" customWidth="1"/>
    <col min="12293" max="12293" width="11.7109375" style="170" customWidth="1"/>
    <col min="12294" max="12294" width="14.42578125" style="170" customWidth="1"/>
    <col min="12295" max="12295" width="14" style="170" customWidth="1"/>
    <col min="12296" max="12296" width="14.7109375" style="170" customWidth="1"/>
    <col min="12297" max="12545" width="9.140625" style="170"/>
    <col min="12546" max="12546" width="5" style="170" customWidth="1"/>
    <col min="12547" max="12547" width="20.5703125" style="170" bestFit="1" customWidth="1"/>
    <col min="12548" max="12548" width="16.28515625" style="170" customWidth="1"/>
    <col min="12549" max="12549" width="11.7109375" style="170" customWidth="1"/>
    <col min="12550" max="12550" width="14.42578125" style="170" customWidth="1"/>
    <col min="12551" max="12551" width="14" style="170" customWidth="1"/>
    <col min="12552" max="12552" width="14.7109375" style="170" customWidth="1"/>
    <col min="12553" max="12801" width="9.140625" style="170"/>
    <col min="12802" max="12802" width="5" style="170" customWidth="1"/>
    <col min="12803" max="12803" width="20.5703125" style="170" bestFit="1" customWidth="1"/>
    <col min="12804" max="12804" width="16.28515625" style="170" customWidth="1"/>
    <col min="12805" max="12805" width="11.7109375" style="170" customWidth="1"/>
    <col min="12806" max="12806" width="14.42578125" style="170" customWidth="1"/>
    <col min="12807" max="12807" width="14" style="170" customWidth="1"/>
    <col min="12808" max="12808" width="14.7109375" style="170" customWidth="1"/>
    <col min="12809" max="13057" width="9.140625" style="170"/>
    <col min="13058" max="13058" width="5" style="170" customWidth="1"/>
    <col min="13059" max="13059" width="20.5703125" style="170" bestFit="1" customWidth="1"/>
    <col min="13060" max="13060" width="16.28515625" style="170" customWidth="1"/>
    <col min="13061" max="13061" width="11.7109375" style="170" customWidth="1"/>
    <col min="13062" max="13062" width="14.42578125" style="170" customWidth="1"/>
    <col min="13063" max="13063" width="14" style="170" customWidth="1"/>
    <col min="13064" max="13064" width="14.7109375" style="170" customWidth="1"/>
    <col min="13065" max="13313" width="9.140625" style="170"/>
    <col min="13314" max="13314" width="5" style="170" customWidth="1"/>
    <col min="13315" max="13315" width="20.5703125" style="170" bestFit="1" customWidth="1"/>
    <col min="13316" max="13316" width="16.28515625" style="170" customWidth="1"/>
    <col min="13317" max="13317" width="11.7109375" style="170" customWidth="1"/>
    <col min="13318" max="13318" width="14.42578125" style="170" customWidth="1"/>
    <col min="13319" max="13319" width="14" style="170" customWidth="1"/>
    <col min="13320" max="13320" width="14.7109375" style="170" customWidth="1"/>
    <col min="13321" max="13569" width="9.140625" style="170"/>
    <col min="13570" max="13570" width="5" style="170" customWidth="1"/>
    <col min="13571" max="13571" width="20.5703125" style="170" bestFit="1" customWidth="1"/>
    <col min="13572" max="13572" width="16.28515625" style="170" customWidth="1"/>
    <col min="13573" max="13573" width="11.7109375" style="170" customWidth="1"/>
    <col min="13574" max="13574" width="14.42578125" style="170" customWidth="1"/>
    <col min="13575" max="13575" width="14" style="170" customWidth="1"/>
    <col min="13576" max="13576" width="14.7109375" style="170" customWidth="1"/>
    <col min="13577" max="13825" width="9.140625" style="170"/>
    <col min="13826" max="13826" width="5" style="170" customWidth="1"/>
    <col min="13827" max="13827" width="20.5703125" style="170" bestFit="1" customWidth="1"/>
    <col min="13828" max="13828" width="16.28515625" style="170" customWidth="1"/>
    <col min="13829" max="13829" width="11.7109375" style="170" customWidth="1"/>
    <col min="13830" max="13830" width="14.42578125" style="170" customWidth="1"/>
    <col min="13831" max="13831" width="14" style="170" customWidth="1"/>
    <col min="13832" max="13832" width="14.7109375" style="170" customWidth="1"/>
    <col min="13833" max="14081" width="9.140625" style="170"/>
    <col min="14082" max="14082" width="5" style="170" customWidth="1"/>
    <col min="14083" max="14083" width="20.5703125" style="170" bestFit="1" customWidth="1"/>
    <col min="14084" max="14084" width="16.28515625" style="170" customWidth="1"/>
    <col min="14085" max="14085" width="11.7109375" style="170" customWidth="1"/>
    <col min="14086" max="14086" width="14.42578125" style="170" customWidth="1"/>
    <col min="14087" max="14087" width="14" style="170" customWidth="1"/>
    <col min="14088" max="14088" width="14.7109375" style="170" customWidth="1"/>
    <col min="14089" max="14337" width="9.140625" style="170"/>
    <col min="14338" max="14338" width="5" style="170" customWidth="1"/>
    <col min="14339" max="14339" width="20.5703125" style="170" bestFit="1" customWidth="1"/>
    <col min="14340" max="14340" width="16.28515625" style="170" customWidth="1"/>
    <col min="14341" max="14341" width="11.7109375" style="170" customWidth="1"/>
    <col min="14342" max="14342" width="14.42578125" style="170" customWidth="1"/>
    <col min="14343" max="14343" width="14" style="170" customWidth="1"/>
    <col min="14344" max="14344" width="14.7109375" style="170" customWidth="1"/>
    <col min="14345" max="14593" width="9.140625" style="170"/>
    <col min="14594" max="14594" width="5" style="170" customWidth="1"/>
    <col min="14595" max="14595" width="20.5703125" style="170" bestFit="1" customWidth="1"/>
    <col min="14596" max="14596" width="16.28515625" style="170" customWidth="1"/>
    <col min="14597" max="14597" width="11.7109375" style="170" customWidth="1"/>
    <col min="14598" max="14598" width="14.42578125" style="170" customWidth="1"/>
    <col min="14599" max="14599" width="14" style="170" customWidth="1"/>
    <col min="14600" max="14600" width="14.7109375" style="170" customWidth="1"/>
    <col min="14601" max="14849" width="9.140625" style="170"/>
    <col min="14850" max="14850" width="5" style="170" customWidth="1"/>
    <col min="14851" max="14851" width="20.5703125" style="170" bestFit="1" customWidth="1"/>
    <col min="14852" max="14852" width="16.28515625" style="170" customWidth="1"/>
    <col min="14853" max="14853" width="11.7109375" style="170" customWidth="1"/>
    <col min="14854" max="14854" width="14.42578125" style="170" customWidth="1"/>
    <col min="14855" max="14855" width="14" style="170" customWidth="1"/>
    <col min="14856" max="14856" width="14.7109375" style="170" customWidth="1"/>
    <col min="14857" max="15105" width="9.140625" style="170"/>
    <col min="15106" max="15106" width="5" style="170" customWidth="1"/>
    <col min="15107" max="15107" width="20.5703125" style="170" bestFit="1" customWidth="1"/>
    <col min="15108" max="15108" width="16.28515625" style="170" customWidth="1"/>
    <col min="15109" max="15109" width="11.7109375" style="170" customWidth="1"/>
    <col min="15110" max="15110" width="14.42578125" style="170" customWidth="1"/>
    <col min="15111" max="15111" width="14" style="170" customWidth="1"/>
    <col min="15112" max="15112" width="14.7109375" style="170" customWidth="1"/>
    <col min="15113" max="15361" width="9.140625" style="170"/>
    <col min="15362" max="15362" width="5" style="170" customWidth="1"/>
    <col min="15363" max="15363" width="20.5703125" style="170" bestFit="1" customWidth="1"/>
    <col min="15364" max="15364" width="16.28515625" style="170" customWidth="1"/>
    <col min="15365" max="15365" width="11.7109375" style="170" customWidth="1"/>
    <col min="15366" max="15366" width="14.42578125" style="170" customWidth="1"/>
    <col min="15367" max="15367" width="14" style="170" customWidth="1"/>
    <col min="15368" max="15368" width="14.7109375" style="170" customWidth="1"/>
    <col min="15369" max="15617" width="9.140625" style="170"/>
    <col min="15618" max="15618" width="5" style="170" customWidth="1"/>
    <col min="15619" max="15619" width="20.5703125" style="170" bestFit="1" customWidth="1"/>
    <col min="15620" max="15620" width="16.28515625" style="170" customWidth="1"/>
    <col min="15621" max="15621" width="11.7109375" style="170" customWidth="1"/>
    <col min="15622" max="15622" width="14.42578125" style="170" customWidth="1"/>
    <col min="15623" max="15623" width="14" style="170" customWidth="1"/>
    <col min="15624" max="15624" width="14.7109375" style="170" customWidth="1"/>
    <col min="15625" max="15873" width="9.140625" style="170"/>
    <col min="15874" max="15874" width="5" style="170" customWidth="1"/>
    <col min="15875" max="15875" width="20.5703125" style="170" bestFit="1" customWidth="1"/>
    <col min="15876" max="15876" width="16.28515625" style="170" customWidth="1"/>
    <col min="15877" max="15877" width="11.7109375" style="170" customWidth="1"/>
    <col min="15878" max="15878" width="14.42578125" style="170" customWidth="1"/>
    <col min="15879" max="15879" width="14" style="170" customWidth="1"/>
    <col min="15880" max="15880" width="14.7109375" style="170" customWidth="1"/>
    <col min="15881" max="16129" width="9.140625" style="170"/>
    <col min="16130" max="16130" width="5" style="170" customWidth="1"/>
    <col min="16131" max="16131" width="20.5703125" style="170" bestFit="1" customWidth="1"/>
    <col min="16132" max="16132" width="16.28515625" style="170" customWidth="1"/>
    <col min="16133" max="16133" width="11.7109375" style="170" customWidth="1"/>
    <col min="16134" max="16134" width="14.42578125" style="170" customWidth="1"/>
    <col min="16135" max="16135" width="14" style="170" customWidth="1"/>
    <col min="16136" max="16136" width="14.7109375" style="170" customWidth="1"/>
    <col min="16137" max="16384" width="9.140625" style="170"/>
  </cols>
  <sheetData>
    <row r="1" spans="1:8">
      <c r="A1" s="422" t="s">
        <v>240</v>
      </c>
      <c r="B1" s="422"/>
      <c r="C1" s="422" t="s">
        <v>241</v>
      </c>
      <c r="D1" s="422"/>
      <c r="E1" s="422"/>
      <c r="F1" s="422"/>
      <c r="G1" s="422"/>
      <c r="H1" s="422"/>
    </row>
    <row r="2" spans="1:8">
      <c r="A2" s="435" t="s">
        <v>385</v>
      </c>
      <c r="B2" s="435"/>
      <c r="C2" s="435" t="s">
        <v>242</v>
      </c>
      <c r="D2" s="435"/>
      <c r="E2" s="435"/>
      <c r="F2" s="435"/>
      <c r="G2" s="435"/>
      <c r="H2" s="435"/>
    </row>
    <row r="3" spans="1:8" ht="10.5" customHeight="1">
      <c r="A3" s="172"/>
      <c r="B3" s="172"/>
      <c r="C3" s="172"/>
      <c r="D3" s="172"/>
      <c r="E3" s="172"/>
      <c r="F3" s="172"/>
      <c r="G3" s="172"/>
      <c r="H3" s="172"/>
    </row>
    <row r="4" spans="1:8" ht="21.75" customHeight="1">
      <c r="A4" s="422" t="s">
        <v>254</v>
      </c>
      <c r="B4" s="422"/>
      <c r="C4" s="422"/>
      <c r="D4" s="422"/>
      <c r="E4" s="422"/>
      <c r="F4" s="422"/>
      <c r="G4" s="422"/>
      <c r="H4" s="422"/>
    </row>
    <row r="5" spans="1:8">
      <c r="A5" s="423"/>
      <c r="B5" s="423"/>
      <c r="C5" s="423"/>
      <c r="D5" s="423"/>
      <c r="E5" s="423"/>
      <c r="F5" s="423"/>
      <c r="G5" s="423"/>
      <c r="H5" s="423"/>
    </row>
    <row r="6" spans="1:8" ht="24" customHeight="1">
      <c r="A6" s="431" t="s">
        <v>243</v>
      </c>
      <c r="B6" s="431"/>
      <c r="C6" s="431"/>
      <c r="D6" s="431"/>
      <c r="E6" s="431"/>
      <c r="F6" s="431"/>
      <c r="G6" s="431"/>
      <c r="H6" s="431"/>
    </row>
    <row r="7" spans="1:8" ht="47.25">
      <c r="A7" s="158" t="s">
        <v>46</v>
      </c>
      <c r="B7" s="159" t="s">
        <v>177</v>
      </c>
      <c r="C7" s="159" t="s">
        <v>244</v>
      </c>
      <c r="D7" s="159" t="s">
        <v>246</v>
      </c>
      <c r="E7" s="159" t="s">
        <v>247</v>
      </c>
      <c r="F7" s="160" t="s">
        <v>255</v>
      </c>
      <c r="G7" s="159" t="s">
        <v>256</v>
      </c>
      <c r="H7" s="159" t="s">
        <v>251</v>
      </c>
    </row>
    <row r="8" spans="1:8" ht="23.25" customHeight="1">
      <c r="A8" s="299" t="s">
        <v>233</v>
      </c>
      <c r="B8" s="462" t="s">
        <v>282</v>
      </c>
      <c r="C8" s="463" t="s">
        <v>392</v>
      </c>
      <c r="D8" s="162">
        <f>(0.3*1490000)</f>
        <v>447000</v>
      </c>
      <c r="E8" s="162">
        <f>(0.3*1800000)</f>
        <v>540000</v>
      </c>
      <c r="F8" s="163">
        <f>E8-D8</f>
        <v>93000</v>
      </c>
      <c r="G8" s="162">
        <f>F8*6</f>
        <v>558000</v>
      </c>
      <c r="H8" s="174"/>
    </row>
    <row r="9" spans="1:8" ht="23.25" customHeight="1">
      <c r="A9" s="443" t="s">
        <v>234</v>
      </c>
      <c r="B9" s="464" t="s">
        <v>290</v>
      </c>
      <c r="C9" s="465" t="s">
        <v>393</v>
      </c>
      <c r="D9" s="162">
        <f t="shared" ref="D9:D21" si="0">(0.3*1490000)</f>
        <v>447000</v>
      </c>
      <c r="E9" s="162">
        <f t="shared" ref="E9:E21" si="1">(0.3*1800000)</f>
        <v>540000</v>
      </c>
      <c r="F9" s="163">
        <f t="shared" ref="F9:F21" si="2">E9-D9</f>
        <v>93000</v>
      </c>
      <c r="G9" s="162">
        <f t="shared" ref="G9:G21" si="3">F9*6</f>
        <v>558000</v>
      </c>
      <c r="H9" s="174"/>
    </row>
    <row r="10" spans="1:8" ht="23.25" customHeight="1">
      <c r="A10" s="299" t="s">
        <v>239</v>
      </c>
      <c r="B10" s="464" t="s">
        <v>283</v>
      </c>
      <c r="C10" s="465" t="s">
        <v>394</v>
      </c>
      <c r="D10" s="162">
        <f t="shared" si="0"/>
        <v>447000</v>
      </c>
      <c r="E10" s="162">
        <f t="shared" si="1"/>
        <v>540000</v>
      </c>
      <c r="F10" s="163">
        <f t="shared" si="2"/>
        <v>93000</v>
      </c>
      <c r="G10" s="162">
        <f t="shared" si="3"/>
        <v>558000</v>
      </c>
      <c r="H10" s="174"/>
    </row>
    <row r="11" spans="1:8" ht="23.25" customHeight="1">
      <c r="A11" s="443" t="s">
        <v>367</v>
      </c>
      <c r="B11" s="464" t="s">
        <v>284</v>
      </c>
      <c r="C11" s="466" t="s">
        <v>395</v>
      </c>
      <c r="D11" s="162">
        <f t="shared" si="0"/>
        <v>447000</v>
      </c>
      <c r="E11" s="162">
        <f t="shared" si="1"/>
        <v>540000</v>
      </c>
      <c r="F11" s="163">
        <f t="shared" si="2"/>
        <v>93000</v>
      </c>
      <c r="G11" s="162">
        <f t="shared" si="3"/>
        <v>558000</v>
      </c>
      <c r="H11" s="173"/>
    </row>
    <row r="12" spans="1:8" ht="23.25" customHeight="1">
      <c r="A12" s="299" t="s">
        <v>369</v>
      </c>
      <c r="B12" s="464" t="s">
        <v>291</v>
      </c>
      <c r="C12" s="465" t="s">
        <v>396</v>
      </c>
      <c r="D12" s="162">
        <f t="shared" si="0"/>
        <v>447000</v>
      </c>
      <c r="E12" s="162">
        <f t="shared" si="1"/>
        <v>540000</v>
      </c>
      <c r="F12" s="163">
        <f t="shared" si="2"/>
        <v>93000</v>
      </c>
      <c r="G12" s="162">
        <f t="shared" si="3"/>
        <v>558000</v>
      </c>
      <c r="H12" s="173"/>
    </row>
    <row r="13" spans="1:8" ht="23.25" customHeight="1">
      <c r="A13" s="443" t="s">
        <v>371</v>
      </c>
      <c r="B13" s="464" t="s">
        <v>368</v>
      </c>
      <c r="C13" s="467" t="s">
        <v>397</v>
      </c>
      <c r="D13" s="162">
        <f t="shared" si="0"/>
        <v>447000</v>
      </c>
      <c r="E13" s="162">
        <f t="shared" si="1"/>
        <v>540000</v>
      </c>
      <c r="F13" s="163">
        <f t="shared" si="2"/>
        <v>93000</v>
      </c>
      <c r="G13" s="162">
        <f t="shared" si="3"/>
        <v>558000</v>
      </c>
      <c r="H13" s="174"/>
    </row>
    <row r="14" spans="1:8" ht="23.25" customHeight="1">
      <c r="A14" s="299" t="s">
        <v>372</v>
      </c>
      <c r="B14" s="464" t="s">
        <v>370</v>
      </c>
      <c r="C14" s="468" t="s">
        <v>398</v>
      </c>
      <c r="D14" s="162">
        <f t="shared" si="0"/>
        <v>447000</v>
      </c>
      <c r="E14" s="162">
        <f t="shared" si="1"/>
        <v>540000</v>
      </c>
      <c r="F14" s="163">
        <f t="shared" si="2"/>
        <v>93000</v>
      </c>
      <c r="G14" s="162">
        <f t="shared" si="3"/>
        <v>558000</v>
      </c>
      <c r="H14" s="174"/>
    </row>
    <row r="15" spans="1:8" ht="23.25" customHeight="1">
      <c r="A15" s="443" t="s">
        <v>373</v>
      </c>
      <c r="B15" s="464" t="s">
        <v>288</v>
      </c>
      <c r="C15" s="465" t="s">
        <v>399</v>
      </c>
      <c r="D15" s="162">
        <f t="shared" si="0"/>
        <v>447000</v>
      </c>
      <c r="E15" s="162">
        <f t="shared" si="1"/>
        <v>540000</v>
      </c>
      <c r="F15" s="163">
        <f t="shared" si="2"/>
        <v>93000</v>
      </c>
      <c r="G15" s="162">
        <f t="shared" si="3"/>
        <v>558000</v>
      </c>
      <c r="H15" s="174"/>
    </row>
    <row r="16" spans="1:8" ht="23.25" customHeight="1">
      <c r="A16" s="299" t="s">
        <v>374</v>
      </c>
      <c r="B16" s="464" t="s">
        <v>289</v>
      </c>
      <c r="C16" s="465" t="s">
        <v>400</v>
      </c>
      <c r="D16" s="162">
        <f t="shared" si="0"/>
        <v>447000</v>
      </c>
      <c r="E16" s="162">
        <f t="shared" si="1"/>
        <v>540000</v>
      </c>
      <c r="F16" s="163">
        <f t="shared" si="2"/>
        <v>93000</v>
      </c>
      <c r="G16" s="162">
        <f t="shared" si="3"/>
        <v>558000</v>
      </c>
      <c r="H16" s="174"/>
    </row>
    <row r="17" spans="1:11" ht="23.25" customHeight="1">
      <c r="A17" s="443" t="s">
        <v>376</v>
      </c>
      <c r="B17" s="464" t="s">
        <v>285</v>
      </c>
      <c r="C17" s="469" t="s">
        <v>401</v>
      </c>
      <c r="D17" s="162">
        <f t="shared" si="0"/>
        <v>447000</v>
      </c>
      <c r="E17" s="162">
        <f t="shared" si="1"/>
        <v>540000</v>
      </c>
      <c r="F17" s="163">
        <f t="shared" ref="F17:F19" si="4">E17-D17</f>
        <v>93000</v>
      </c>
      <c r="G17" s="162">
        <f t="shared" ref="G17:G19" si="5">F17*6</f>
        <v>558000</v>
      </c>
      <c r="H17" s="174"/>
    </row>
    <row r="18" spans="1:11" ht="23.25" customHeight="1">
      <c r="A18" s="299" t="s">
        <v>377</v>
      </c>
      <c r="B18" s="464" t="s">
        <v>286</v>
      </c>
      <c r="C18" s="470" t="s">
        <v>402</v>
      </c>
      <c r="D18" s="162">
        <f t="shared" si="0"/>
        <v>447000</v>
      </c>
      <c r="E18" s="162">
        <f t="shared" si="1"/>
        <v>540000</v>
      </c>
      <c r="F18" s="163">
        <f t="shared" si="4"/>
        <v>93000</v>
      </c>
      <c r="G18" s="162">
        <f t="shared" si="5"/>
        <v>558000</v>
      </c>
      <c r="H18" s="174"/>
    </row>
    <row r="19" spans="1:11" ht="23.25" customHeight="1">
      <c r="A19" s="443" t="s">
        <v>378</v>
      </c>
      <c r="B19" s="464" t="s">
        <v>379</v>
      </c>
      <c r="C19" s="465" t="s">
        <v>403</v>
      </c>
      <c r="D19" s="162">
        <f t="shared" si="0"/>
        <v>447000</v>
      </c>
      <c r="E19" s="162">
        <f t="shared" si="1"/>
        <v>540000</v>
      </c>
      <c r="F19" s="163">
        <f t="shared" si="4"/>
        <v>93000</v>
      </c>
      <c r="G19" s="162">
        <f t="shared" si="5"/>
        <v>558000</v>
      </c>
      <c r="H19" s="174"/>
    </row>
    <row r="20" spans="1:11" ht="23.25" customHeight="1">
      <c r="A20" s="299" t="s">
        <v>380</v>
      </c>
      <c r="B20" s="464" t="s">
        <v>347</v>
      </c>
      <c r="C20" s="468" t="s">
        <v>348</v>
      </c>
      <c r="D20" s="162">
        <f t="shared" si="0"/>
        <v>447000</v>
      </c>
      <c r="E20" s="162">
        <f t="shared" si="1"/>
        <v>540000</v>
      </c>
      <c r="F20" s="163">
        <f t="shared" si="2"/>
        <v>93000</v>
      </c>
      <c r="G20" s="162">
        <f t="shared" si="3"/>
        <v>558000</v>
      </c>
      <c r="H20" s="174"/>
    </row>
    <row r="21" spans="1:11" ht="23.25" customHeight="1">
      <c r="A21" s="443" t="s">
        <v>382</v>
      </c>
      <c r="B21" s="464" t="s">
        <v>316</v>
      </c>
      <c r="C21" s="466" t="s">
        <v>404</v>
      </c>
      <c r="D21" s="162">
        <f t="shared" si="0"/>
        <v>447000</v>
      </c>
      <c r="E21" s="162">
        <f t="shared" si="1"/>
        <v>540000</v>
      </c>
      <c r="F21" s="163">
        <f t="shared" si="2"/>
        <v>93000</v>
      </c>
      <c r="G21" s="162">
        <f t="shared" si="3"/>
        <v>558000</v>
      </c>
      <c r="H21" s="174"/>
    </row>
    <row r="22" spans="1:11" ht="23.25" customHeight="1">
      <c r="A22" s="173"/>
      <c r="B22" s="432" t="s">
        <v>65</v>
      </c>
      <c r="C22" s="432"/>
      <c r="D22" s="341"/>
      <c r="E22" s="175"/>
      <c r="F22" s="176"/>
      <c r="G22" s="175">
        <f>SUM(G8:G21)</f>
        <v>7812000</v>
      </c>
      <c r="H22" s="174"/>
    </row>
    <row r="23" spans="1:11" ht="13.5" customHeight="1">
      <c r="A23" s="177"/>
      <c r="B23" s="177"/>
      <c r="C23" s="177"/>
      <c r="D23" s="177"/>
      <c r="E23" s="177"/>
      <c r="F23" s="177"/>
      <c r="G23" s="177"/>
      <c r="H23" s="178"/>
    </row>
    <row r="24" spans="1:11">
      <c r="A24" s="433"/>
      <c r="B24" s="433"/>
      <c r="C24" s="433"/>
      <c r="D24" s="433"/>
      <c r="E24" s="433"/>
      <c r="F24" s="433"/>
      <c r="G24" s="433"/>
      <c r="H24" s="433"/>
      <c r="I24" s="433"/>
      <c r="J24" s="433"/>
      <c r="K24" s="433"/>
    </row>
    <row r="25" spans="1:11" ht="18.75" customHeight="1">
      <c r="A25" s="434"/>
      <c r="B25" s="434"/>
      <c r="C25" s="434"/>
      <c r="D25" s="434"/>
      <c r="E25" s="434"/>
      <c r="F25" s="434"/>
      <c r="G25" s="434"/>
      <c r="H25" s="434"/>
    </row>
    <row r="26" spans="1:11">
      <c r="A26" s="422"/>
      <c r="B26" s="422"/>
      <c r="C26" s="422"/>
      <c r="D26" s="422"/>
      <c r="E26" s="422"/>
      <c r="F26" s="422"/>
      <c r="G26" s="422"/>
      <c r="H26" s="422"/>
    </row>
    <row r="31" spans="1:11" s="171" customFormat="1" ht="23.25" customHeight="1">
      <c r="A31" s="418"/>
      <c r="B31" s="418"/>
      <c r="C31" s="418"/>
      <c r="D31" s="418"/>
      <c r="E31" s="418"/>
      <c r="F31" s="418"/>
      <c r="G31" s="418"/>
      <c r="H31" s="418"/>
    </row>
  </sheetData>
  <mergeCells count="16">
    <mergeCell ref="A5:H5"/>
    <mergeCell ref="A1:B1"/>
    <mergeCell ref="C1:H1"/>
    <mergeCell ref="A2:B2"/>
    <mergeCell ref="C2:H2"/>
    <mergeCell ref="A4:H4"/>
    <mergeCell ref="A31:B31"/>
    <mergeCell ref="C31:E31"/>
    <mergeCell ref="F31:H31"/>
    <mergeCell ref="A6:H6"/>
    <mergeCell ref="B22:C22"/>
    <mergeCell ref="A24:K24"/>
    <mergeCell ref="A25:H25"/>
    <mergeCell ref="A26:B26"/>
    <mergeCell ref="C26:E26"/>
    <mergeCell ref="F26:H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
  <sheetViews>
    <sheetView workbookViewId="0">
      <selection activeCell="B10" sqref="B10"/>
    </sheetView>
  </sheetViews>
  <sheetFormatPr defaultRowHeight="15"/>
  <cols>
    <col min="1" max="1" width="5.7109375" style="151" customWidth="1"/>
    <col min="2" max="2" width="22.7109375" style="151" customWidth="1"/>
    <col min="3" max="3" width="11.85546875" style="151" customWidth="1"/>
    <col min="4" max="4" width="18.42578125" style="151" customWidth="1"/>
    <col min="5" max="5" width="19.85546875" style="151" customWidth="1"/>
    <col min="6" max="6" width="15" style="151" customWidth="1"/>
    <col min="7" max="7" width="13.5703125" style="151" customWidth="1"/>
    <col min="8" max="8" width="14.85546875" style="151" hidden="1" customWidth="1"/>
    <col min="9" max="258" width="9.140625" style="151"/>
    <col min="259" max="259" width="5.7109375" style="151" customWidth="1"/>
    <col min="260" max="260" width="22.7109375" style="151" customWidth="1"/>
    <col min="261" max="261" width="11.85546875" style="151" customWidth="1"/>
    <col min="262" max="262" width="14.28515625" style="151" customWidth="1"/>
    <col min="263" max="263" width="13.5703125" style="151" customWidth="1"/>
    <col min="264" max="264" width="14.85546875" style="151" customWidth="1"/>
    <col min="265" max="514" width="9.140625" style="151"/>
    <col min="515" max="515" width="5.7109375" style="151" customWidth="1"/>
    <col min="516" max="516" width="22.7109375" style="151" customWidth="1"/>
    <col min="517" max="517" width="11.85546875" style="151" customWidth="1"/>
    <col min="518" max="518" width="14.28515625" style="151" customWidth="1"/>
    <col min="519" max="519" width="13.5703125" style="151" customWidth="1"/>
    <col min="520" max="520" width="14.85546875" style="151" customWidth="1"/>
    <col min="521" max="770" width="9.140625" style="151"/>
    <col min="771" max="771" width="5.7109375" style="151" customWidth="1"/>
    <col min="772" max="772" width="22.7109375" style="151" customWidth="1"/>
    <col min="773" max="773" width="11.85546875" style="151" customWidth="1"/>
    <col min="774" max="774" width="14.28515625" style="151" customWidth="1"/>
    <col min="775" max="775" width="13.5703125" style="151" customWidth="1"/>
    <col min="776" max="776" width="14.85546875" style="151" customWidth="1"/>
    <col min="777" max="1026" width="9.140625" style="151"/>
    <col min="1027" max="1027" width="5.7109375" style="151" customWidth="1"/>
    <col min="1028" max="1028" width="22.7109375" style="151" customWidth="1"/>
    <col min="1029" max="1029" width="11.85546875" style="151" customWidth="1"/>
    <col min="1030" max="1030" width="14.28515625" style="151" customWidth="1"/>
    <col min="1031" max="1031" width="13.5703125" style="151" customWidth="1"/>
    <col min="1032" max="1032" width="14.85546875" style="151" customWidth="1"/>
    <col min="1033" max="1282" width="9.140625" style="151"/>
    <col min="1283" max="1283" width="5.7109375" style="151" customWidth="1"/>
    <col min="1284" max="1284" width="22.7109375" style="151" customWidth="1"/>
    <col min="1285" max="1285" width="11.85546875" style="151" customWidth="1"/>
    <col min="1286" max="1286" width="14.28515625" style="151" customWidth="1"/>
    <col min="1287" max="1287" width="13.5703125" style="151" customWidth="1"/>
    <col min="1288" max="1288" width="14.85546875" style="151" customWidth="1"/>
    <col min="1289" max="1538" width="9.140625" style="151"/>
    <col min="1539" max="1539" width="5.7109375" style="151" customWidth="1"/>
    <col min="1540" max="1540" width="22.7109375" style="151" customWidth="1"/>
    <col min="1541" max="1541" width="11.85546875" style="151" customWidth="1"/>
    <col min="1542" max="1542" width="14.28515625" style="151" customWidth="1"/>
    <col min="1543" max="1543" width="13.5703125" style="151" customWidth="1"/>
    <col min="1544" max="1544" width="14.85546875" style="151" customWidth="1"/>
    <col min="1545" max="1794" width="9.140625" style="151"/>
    <col min="1795" max="1795" width="5.7109375" style="151" customWidth="1"/>
    <col min="1796" max="1796" width="22.7109375" style="151" customWidth="1"/>
    <col min="1797" max="1797" width="11.85546875" style="151" customWidth="1"/>
    <col min="1798" max="1798" width="14.28515625" style="151" customWidth="1"/>
    <col min="1799" max="1799" width="13.5703125" style="151" customWidth="1"/>
    <col min="1800" max="1800" width="14.85546875" style="151" customWidth="1"/>
    <col min="1801" max="2050" width="9.140625" style="151"/>
    <col min="2051" max="2051" width="5.7109375" style="151" customWidth="1"/>
    <col min="2052" max="2052" width="22.7109375" style="151" customWidth="1"/>
    <col min="2053" max="2053" width="11.85546875" style="151" customWidth="1"/>
    <col min="2054" max="2054" width="14.28515625" style="151" customWidth="1"/>
    <col min="2055" max="2055" width="13.5703125" style="151" customWidth="1"/>
    <col min="2056" max="2056" width="14.85546875" style="151" customWidth="1"/>
    <col min="2057" max="2306" width="9.140625" style="151"/>
    <col min="2307" max="2307" width="5.7109375" style="151" customWidth="1"/>
    <col min="2308" max="2308" width="22.7109375" style="151" customWidth="1"/>
    <col min="2309" max="2309" width="11.85546875" style="151" customWidth="1"/>
    <col min="2310" max="2310" width="14.28515625" style="151" customWidth="1"/>
    <col min="2311" max="2311" width="13.5703125" style="151" customWidth="1"/>
    <col min="2312" max="2312" width="14.85546875" style="151" customWidth="1"/>
    <col min="2313" max="2562" width="9.140625" style="151"/>
    <col min="2563" max="2563" width="5.7109375" style="151" customWidth="1"/>
    <col min="2564" max="2564" width="22.7109375" style="151" customWidth="1"/>
    <col min="2565" max="2565" width="11.85546875" style="151" customWidth="1"/>
    <col min="2566" max="2566" width="14.28515625" style="151" customWidth="1"/>
    <col min="2567" max="2567" width="13.5703125" style="151" customWidth="1"/>
    <col min="2568" max="2568" width="14.85546875" style="151" customWidth="1"/>
    <col min="2569" max="2818" width="9.140625" style="151"/>
    <col min="2819" max="2819" width="5.7109375" style="151" customWidth="1"/>
    <col min="2820" max="2820" width="22.7109375" style="151" customWidth="1"/>
    <col min="2821" max="2821" width="11.85546875" style="151" customWidth="1"/>
    <col min="2822" max="2822" width="14.28515625" style="151" customWidth="1"/>
    <col min="2823" max="2823" width="13.5703125" style="151" customWidth="1"/>
    <col min="2824" max="2824" width="14.85546875" style="151" customWidth="1"/>
    <col min="2825" max="3074" width="9.140625" style="151"/>
    <col min="3075" max="3075" width="5.7109375" style="151" customWidth="1"/>
    <col min="3076" max="3076" width="22.7109375" style="151" customWidth="1"/>
    <col min="3077" max="3077" width="11.85546875" style="151" customWidth="1"/>
    <col min="3078" max="3078" width="14.28515625" style="151" customWidth="1"/>
    <col min="3079" max="3079" width="13.5703125" style="151" customWidth="1"/>
    <col min="3080" max="3080" width="14.85546875" style="151" customWidth="1"/>
    <col min="3081" max="3330" width="9.140625" style="151"/>
    <col min="3331" max="3331" width="5.7109375" style="151" customWidth="1"/>
    <col min="3332" max="3332" width="22.7109375" style="151" customWidth="1"/>
    <col min="3333" max="3333" width="11.85546875" style="151" customWidth="1"/>
    <col min="3334" max="3334" width="14.28515625" style="151" customWidth="1"/>
    <col min="3335" max="3335" width="13.5703125" style="151" customWidth="1"/>
    <col min="3336" max="3336" width="14.85546875" style="151" customWidth="1"/>
    <col min="3337" max="3586" width="9.140625" style="151"/>
    <col min="3587" max="3587" width="5.7109375" style="151" customWidth="1"/>
    <col min="3588" max="3588" width="22.7109375" style="151" customWidth="1"/>
    <col min="3589" max="3589" width="11.85546875" style="151" customWidth="1"/>
    <col min="3590" max="3590" width="14.28515625" style="151" customWidth="1"/>
    <col min="3591" max="3591" width="13.5703125" style="151" customWidth="1"/>
    <col min="3592" max="3592" width="14.85546875" style="151" customWidth="1"/>
    <col min="3593" max="3842" width="9.140625" style="151"/>
    <col min="3843" max="3843" width="5.7109375" style="151" customWidth="1"/>
    <col min="3844" max="3844" width="22.7109375" style="151" customWidth="1"/>
    <col min="3845" max="3845" width="11.85546875" style="151" customWidth="1"/>
    <col min="3846" max="3846" width="14.28515625" style="151" customWidth="1"/>
    <col min="3847" max="3847" width="13.5703125" style="151" customWidth="1"/>
    <col min="3848" max="3848" width="14.85546875" style="151" customWidth="1"/>
    <col min="3849" max="4098" width="9.140625" style="151"/>
    <col min="4099" max="4099" width="5.7109375" style="151" customWidth="1"/>
    <col min="4100" max="4100" width="22.7109375" style="151" customWidth="1"/>
    <col min="4101" max="4101" width="11.85546875" style="151" customWidth="1"/>
    <col min="4102" max="4102" width="14.28515625" style="151" customWidth="1"/>
    <col min="4103" max="4103" width="13.5703125" style="151" customWidth="1"/>
    <col min="4104" max="4104" width="14.85546875" style="151" customWidth="1"/>
    <col min="4105" max="4354" width="9.140625" style="151"/>
    <col min="4355" max="4355" width="5.7109375" style="151" customWidth="1"/>
    <col min="4356" max="4356" width="22.7109375" style="151" customWidth="1"/>
    <col min="4357" max="4357" width="11.85546875" style="151" customWidth="1"/>
    <col min="4358" max="4358" width="14.28515625" style="151" customWidth="1"/>
    <col min="4359" max="4359" width="13.5703125" style="151" customWidth="1"/>
    <col min="4360" max="4360" width="14.85546875" style="151" customWidth="1"/>
    <col min="4361" max="4610" width="9.140625" style="151"/>
    <col min="4611" max="4611" width="5.7109375" style="151" customWidth="1"/>
    <col min="4612" max="4612" width="22.7109375" style="151" customWidth="1"/>
    <col min="4613" max="4613" width="11.85546875" style="151" customWidth="1"/>
    <col min="4614" max="4614" width="14.28515625" style="151" customWidth="1"/>
    <col min="4615" max="4615" width="13.5703125" style="151" customWidth="1"/>
    <col min="4616" max="4616" width="14.85546875" style="151" customWidth="1"/>
    <col min="4617" max="4866" width="9.140625" style="151"/>
    <col min="4867" max="4867" width="5.7109375" style="151" customWidth="1"/>
    <col min="4868" max="4868" width="22.7109375" style="151" customWidth="1"/>
    <col min="4869" max="4869" width="11.85546875" style="151" customWidth="1"/>
    <col min="4870" max="4870" width="14.28515625" style="151" customWidth="1"/>
    <col min="4871" max="4871" width="13.5703125" style="151" customWidth="1"/>
    <col min="4872" max="4872" width="14.85546875" style="151" customWidth="1"/>
    <col min="4873" max="5122" width="9.140625" style="151"/>
    <col min="5123" max="5123" width="5.7109375" style="151" customWidth="1"/>
    <col min="5124" max="5124" width="22.7109375" style="151" customWidth="1"/>
    <col min="5125" max="5125" width="11.85546875" style="151" customWidth="1"/>
    <col min="5126" max="5126" width="14.28515625" style="151" customWidth="1"/>
    <col min="5127" max="5127" width="13.5703125" style="151" customWidth="1"/>
    <col min="5128" max="5128" width="14.85546875" style="151" customWidth="1"/>
    <col min="5129" max="5378" width="9.140625" style="151"/>
    <col min="5379" max="5379" width="5.7109375" style="151" customWidth="1"/>
    <col min="5380" max="5380" width="22.7109375" style="151" customWidth="1"/>
    <col min="5381" max="5381" width="11.85546875" style="151" customWidth="1"/>
    <col min="5382" max="5382" width="14.28515625" style="151" customWidth="1"/>
    <col min="5383" max="5383" width="13.5703125" style="151" customWidth="1"/>
    <col min="5384" max="5384" width="14.85546875" style="151" customWidth="1"/>
    <col min="5385" max="5634" width="9.140625" style="151"/>
    <col min="5635" max="5635" width="5.7109375" style="151" customWidth="1"/>
    <col min="5636" max="5636" width="22.7109375" style="151" customWidth="1"/>
    <col min="5637" max="5637" width="11.85546875" style="151" customWidth="1"/>
    <col min="5638" max="5638" width="14.28515625" style="151" customWidth="1"/>
    <col min="5639" max="5639" width="13.5703125" style="151" customWidth="1"/>
    <col min="5640" max="5640" width="14.85546875" style="151" customWidth="1"/>
    <col min="5641" max="5890" width="9.140625" style="151"/>
    <col min="5891" max="5891" width="5.7109375" style="151" customWidth="1"/>
    <col min="5892" max="5892" width="22.7109375" style="151" customWidth="1"/>
    <col min="5893" max="5893" width="11.85546875" style="151" customWidth="1"/>
    <col min="5894" max="5894" width="14.28515625" style="151" customWidth="1"/>
    <col min="5895" max="5895" width="13.5703125" style="151" customWidth="1"/>
    <col min="5896" max="5896" width="14.85546875" style="151" customWidth="1"/>
    <col min="5897" max="6146" width="9.140625" style="151"/>
    <col min="6147" max="6147" width="5.7109375" style="151" customWidth="1"/>
    <col min="6148" max="6148" width="22.7109375" style="151" customWidth="1"/>
    <col min="6149" max="6149" width="11.85546875" style="151" customWidth="1"/>
    <col min="6150" max="6150" width="14.28515625" style="151" customWidth="1"/>
    <col min="6151" max="6151" width="13.5703125" style="151" customWidth="1"/>
    <col min="6152" max="6152" width="14.85546875" style="151" customWidth="1"/>
    <col min="6153" max="6402" width="9.140625" style="151"/>
    <col min="6403" max="6403" width="5.7109375" style="151" customWidth="1"/>
    <col min="6404" max="6404" width="22.7109375" style="151" customWidth="1"/>
    <col min="6405" max="6405" width="11.85546875" style="151" customWidth="1"/>
    <col min="6406" max="6406" width="14.28515625" style="151" customWidth="1"/>
    <col min="6407" max="6407" width="13.5703125" style="151" customWidth="1"/>
    <col min="6408" max="6408" width="14.85546875" style="151" customWidth="1"/>
    <col min="6409" max="6658" width="9.140625" style="151"/>
    <col min="6659" max="6659" width="5.7109375" style="151" customWidth="1"/>
    <col min="6660" max="6660" width="22.7109375" style="151" customWidth="1"/>
    <col min="6661" max="6661" width="11.85546875" style="151" customWidth="1"/>
    <col min="6662" max="6662" width="14.28515625" style="151" customWidth="1"/>
    <col min="6663" max="6663" width="13.5703125" style="151" customWidth="1"/>
    <col min="6664" max="6664" width="14.85546875" style="151" customWidth="1"/>
    <col min="6665" max="6914" width="9.140625" style="151"/>
    <col min="6915" max="6915" width="5.7109375" style="151" customWidth="1"/>
    <col min="6916" max="6916" width="22.7109375" style="151" customWidth="1"/>
    <col min="6917" max="6917" width="11.85546875" style="151" customWidth="1"/>
    <col min="6918" max="6918" width="14.28515625" style="151" customWidth="1"/>
    <col min="6919" max="6919" width="13.5703125" style="151" customWidth="1"/>
    <col min="6920" max="6920" width="14.85546875" style="151" customWidth="1"/>
    <col min="6921" max="7170" width="9.140625" style="151"/>
    <col min="7171" max="7171" width="5.7109375" style="151" customWidth="1"/>
    <col min="7172" max="7172" width="22.7109375" style="151" customWidth="1"/>
    <col min="7173" max="7173" width="11.85546875" style="151" customWidth="1"/>
    <col min="7174" max="7174" width="14.28515625" style="151" customWidth="1"/>
    <col min="7175" max="7175" width="13.5703125" style="151" customWidth="1"/>
    <col min="7176" max="7176" width="14.85546875" style="151" customWidth="1"/>
    <col min="7177" max="7426" width="9.140625" style="151"/>
    <col min="7427" max="7427" width="5.7109375" style="151" customWidth="1"/>
    <col min="7428" max="7428" width="22.7109375" style="151" customWidth="1"/>
    <col min="7429" max="7429" width="11.85546875" style="151" customWidth="1"/>
    <col min="7430" max="7430" width="14.28515625" style="151" customWidth="1"/>
    <col min="7431" max="7431" width="13.5703125" style="151" customWidth="1"/>
    <col min="7432" max="7432" width="14.85546875" style="151" customWidth="1"/>
    <col min="7433" max="7682" width="9.140625" style="151"/>
    <col min="7683" max="7683" width="5.7109375" style="151" customWidth="1"/>
    <col min="7684" max="7684" width="22.7109375" style="151" customWidth="1"/>
    <col min="7685" max="7685" width="11.85546875" style="151" customWidth="1"/>
    <col min="7686" max="7686" width="14.28515625" style="151" customWidth="1"/>
    <col min="7687" max="7687" width="13.5703125" style="151" customWidth="1"/>
    <col min="7688" max="7688" width="14.85546875" style="151" customWidth="1"/>
    <col min="7689" max="7938" width="9.140625" style="151"/>
    <col min="7939" max="7939" width="5.7109375" style="151" customWidth="1"/>
    <col min="7940" max="7940" width="22.7109375" style="151" customWidth="1"/>
    <col min="7941" max="7941" width="11.85546875" style="151" customWidth="1"/>
    <col min="7942" max="7942" width="14.28515625" style="151" customWidth="1"/>
    <col min="7943" max="7943" width="13.5703125" style="151" customWidth="1"/>
    <col min="7944" max="7944" width="14.85546875" style="151" customWidth="1"/>
    <col min="7945" max="8194" width="9.140625" style="151"/>
    <col min="8195" max="8195" width="5.7109375" style="151" customWidth="1"/>
    <col min="8196" max="8196" width="22.7109375" style="151" customWidth="1"/>
    <col min="8197" max="8197" width="11.85546875" style="151" customWidth="1"/>
    <col min="8198" max="8198" width="14.28515625" style="151" customWidth="1"/>
    <col min="8199" max="8199" width="13.5703125" style="151" customWidth="1"/>
    <col min="8200" max="8200" width="14.85546875" style="151" customWidth="1"/>
    <col min="8201" max="8450" width="9.140625" style="151"/>
    <col min="8451" max="8451" width="5.7109375" style="151" customWidth="1"/>
    <col min="8452" max="8452" width="22.7109375" style="151" customWidth="1"/>
    <col min="8453" max="8453" width="11.85546875" style="151" customWidth="1"/>
    <col min="8454" max="8454" width="14.28515625" style="151" customWidth="1"/>
    <col min="8455" max="8455" width="13.5703125" style="151" customWidth="1"/>
    <col min="8456" max="8456" width="14.85546875" style="151" customWidth="1"/>
    <col min="8457" max="8706" width="9.140625" style="151"/>
    <col min="8707" max="8707" width="5.7109375" style="151" customWidth="1"/>
    <col min="8708" max="8708" width="22.7109375" style="151" customWidth="1"/>
    <col min="8709" max="8709" width="11.85546875" style="151" customWidth="1"/>
    <col min="8710" max="8710" width="14.28515625" style="151" customWidth="1"/>
    <col min="8711" max="8711" width="13.5703125" style="151" customWidth="1"/>
    <col min="8712" max="8712" width="14.85546875" style="151" customWidth="1"/>
    <col min="8713" max="8962" width="9.140625" style="151"/>
    <col min="8963" max="8963" width="5.7109375" style="151" customWidth="1"/>
    <col min="8964" max="8964" width="22.7109375" style="151" customWidth="1"/>
    <col min="8965" max="8965" width="11.85546875" style="151" customWidth="1"/>
    <col min="8966" max="8966" width="14.28515625" style="151" customWidth="1"/>
    <col min="8967" max="8967" width="13.5703125" style="151" customWidth="1"/>
    <col min="8968" max="8968" width="14.85546875" style="151" customWidth="1"/>
    <col min="8969" max="9218" width="9.140625" style="151"/>
    <col min="9219" max="9219" width="5.7109375" style="151" customWidth="1"/>
    <col min="9220" max="9220" width="22.7109375" style="151" customWidth="1"/>
    <col min="9221" max="9221" width="11.85546875" style="151" customWidth="1"/>
    <col min="9222" max="9222" width="14.28515625" style="151" customWidth="1"/>
    <col min="9223" max="9223" width="13.5703125" style="151" customWidth="1"/>
    <col min="9224" max="9224" width="14.85546875" style="151" customWidth="1"/>
    <col min="9225" max="9474" width="9.140625" style="151"/>
    <col min="9475" max="9475" width="5.7109375" style="151" customWidth="1"/>
    <col min="9476" max="9476" width="22.7109375" style="151" customWidth="1"/>
    <col min="9477" max="9477" width="11.85546875" style="151" customWidth="1"/>
    <col min="9478" max="9478" width="14.28515625" style="151" customWidth="1"/>
    <col min="9479" max="9479" width="13.5703125" style="151" customWidth="1"/>
    <col min="9480" max="9480" width="14.85546875" style="151" customWidth="1"/>
    <col min="9481" max="9730" width="9.140625" style="151"/>
    <col min="9731" max="9731" width="5.7109375" style="151" customWidth="1"/>
    <col min="9732" max="9732" width="22.7109375" style="151" customWidth="1"/>
    <col min="9733" max="9733" width="11.85546875" style="151" customWidth="1"/>
    <col min="9734" max="9734" width="14.28515625" style="151" customWidth="1"/>
    <col min="9735" max="9735" width="13.5703125" style="151" customWidth="1"/>
    <col min="9736" max="9736" width="14.85546875" style="151" customWidth="1"/>
    <col min="9737" max="9986" width="9.140625" style="151"/>
    <col min="9987" max="9987" width="5.7109375" style="151" customWidth="1"/>
    <col min="9988" max="9988" width="22.7109375" style="151" customWidth="1"/>
    <col min="9989" max="9989" width="11.85546875" style="151" customWidth="1"/>
    <col min="9990" max="9990" width="14.28515625" style="151" customWidth="1"/>
    <col min="9991" max="9991" width="13.5703125" style="151" customWidth="1"/>
    <col min="9992" max="9992" width="14.85546875" style="151" customWidth="1"/>
    <col min="9993" max="10242" width="9.140625" style="151"/>
    <col min="10243" max="10243" width="5.7109375" style="151" customWidth="1"/>
    <col min="10244" max="10244" width="22.7109375" style="151" customWidth="1"/>
    <col min="10245" max="10245" width="11.85546875" style="151" customWidth="1"/>
    <col min="10246" max="10246" width="14.28515625" style="151" customWidth="1"/>
    <col min="10247" max="10247" width="13.5703125" style="151" customWidth="1"/>
    <col min="10248" max="10248" width="14.85546875" style="151" customWidth="1"/>
    <col min="10249" max="10498" width="9.140625" style="151"/>
    <col min="10499" max="10499" width="5.7109375" style="151" customWidth="1"/>
    <col min="10500" max="10500" width="22.7109375" style="151" customWidth="1"/>
    <col min="10501" max="10501" width="11.85546875" style="151" customWidth="1"/>
    <col min="10502" max="10502" width="14.28515625" style="151" customWidth="1"/>
    <col min="10503" max="10503" width="13.5703125" style="151" customWidth="1"/>
    <col min="10504" max="10504" width="14.85546875" style="151" customWidth="1"/>
    <col min="10505" max="10754" width="9.140625" style="151"/>
    <col min="10755" max="10755" width="5.7109375" style="151" customWidth="1"/>
    <col min="10756" max="10756" width="22.7109375" style="151" customWidth="1"/>
    <col min="10757" max="10757" width="11.85546875" style="151" customWidth="1"/>
    <col min="10758" max="10758" width="14.28515625" style="151" customWidth="1"/>
    <col min="10759" max="10759" width="13.5703125" style="151" customWidth="1"/>
    <col min="10760" max="10760" width="14.85546875" style="151" customWidth="1"/>
    <col min="10761" max="11010" width="9.140625" style="151"/>
    <col min="11011" max="11011" width="5.7109375" style="151" customWidth="1"/>
    <col min="11012" max="11012" width="22.7109375" style="151" customWidth="1"/>
    <col min="11013" max="11013" width="11.85546875" style="151" customWidth="1"/>
    <col min="11014" max="11014" width="14.28515625" style="151" customWidth="1"/>
    <col min="11015" max="11015" width="13.5703125" style="151" customWidth="1"/>
    <col min="11016" max="11016" width="14.85546875" style="151" customWidth="1"/>
    <col min="11017" max="11266" width="9.140625" style="151"/>
    <col min="11267" max="11267" width="5.7109375" style="151" customWidth="1"/>
    <col min="11268" max="11268" width="22.7109375" style="151" customWidth="1"/>
    <col min="11269" max="11269" width="11.85546875" style="151" customWidth="1"/>
    <col min="11270" max="11270" width="14.28515625" style="151" customWidth="1"/>
    <col min="11271" max="11271" width="13.5703125" style="151" customWidth="1"/>
    <col min="11272" max="11272" width="14.85546875" style="151" customWidth="1"/>
    <col min="11273" max="11522" width="9.140625" style="151"/>
    <col min="11523" max="11523" width="5.7109375" style="151" customWidth="1"/>
    <col min="11524" max="11524" width="22.7109375" style="151" customWidth="1"/>
    <col min="11525" max="11525" width="11.85546875" style="151" customWidth="1"/>
    <col min="11526" max="11526" width="14.28515625" style="151" customWidth="1"/>
    <col min="11527" max="11527" width="13.5703125" style="151" customWidth="1"/>
    <col min="11528" max="11528" width="14.85546875" style="151" customWidth="1"/>
    <col min="11529" max="11778" width="9.140625" style="151"/>
    <col min="11779" max="11779" width="5.7109375" style="151" customWidth="1"/>
    <col min="11780" max="11780" width="22.7109375" style="151" customWidth="1"/>
    <col min="11781" max="11781" width="11.85546875" style="151" customWidth="1"/>
    <col min="11782" max="11782" width="14.28515625" style="151" customWidth="1"/>
    <col min="11783" max="11783" width="13.5703125" style="151" customWidth="1"/>
    <col min="11784" max="11784" width="14.85546875" style="151" customWidth="1"/>
    <col min="11785" max="12034" width="9.140625" style="151"/>
    <col min="12035" max="12035" width="5.7109375" style="151" customWidth="1"/>
    <col min="12036" max="12036" width="22.7109375" style="151" customWidth="1"/>
    <col min="12037" max="12037" width="11.85546875" style="151" customWidth="1"/>
    <col min="12038" max="12038" width="14.28515625" style="151" customWidth="1"/>
    <col min="12039" max="12039" width="13.5703125" style="151" customWidth="1"/>
    <col min="12040" max="12040" width="14.85546875" style="151" customWidth="1"/>
    <col min="12041" max="12290" width="9.140625" style="151"/>
    <col min="12291" max="12291" width="5.7109375" style="151" customWidth="1"/>
    <col min="12292" max="12292" width="22.7109375" style="151" customWidth="1"/>
    <col min="12293" max="12293" width="11.85546875" style="151" customWidth="1"/>
    <col min="12294" max="12294" width="14.28515625" style="151" customWidth="1"/>
    <col min="12295" max="12295" width="13.5703125" style="151" customWidth="1"/>
    <col min="12296" max="12296" width="14.85546875" style="151" customWidth="1"/>
    <col min="12297" max="12546" width="9.140625" style="151"/>
    <col min="12547" max="12547" width="5.7109375" style="151" customWidth="1"/>
    <col min="12548" max="12548" width="22.7109375" style="151" customWidth="1"/>
    <col min="12549" max="12549" width="11.85546875" style="151" customWidth="1"/>
    <col min="12550" max="12550" width="14.28515625" style="151" customWidth="1"/>
    <col min="12551" max="12551" width="13.5703125" style="151" customWidth="1"/>
    <col min="12552" max="12552" width="14.85546875" style="151" customWidth="1"/>
    <col min="12553" max="12802" width="9.140625" style="151"/>
    <col min="12803" max="12803" width="5.7109375" style="151" customWidth="1"/>
    <col min="12804" max="12804" width="22.7109375" style="151" customWidth="1"/>
    <col min="12805" max="12805" width="11.85546875" style="151" customWidth="1"/>
    <col min="12806" max="12806" width="14.28515625" style="151" customWidth="1"/>
    <col min="12807" max="12807" width="13.5703125" style="151" customWidth="1"/>
    <col min="12808" max="12808" width="14.85546875" style="151" customWidth="1"/>
    <col min="12809" max="13058" width="9.140625" style="151"/>
    <col min="13059" max="13059" width="5.7109375" style="151" customWidth="1"/>
    <col min="13060" max="13060" width="22.7109375" style="151" customWidth="1"/>
    <col min="13061" max="13061" width="11.85546875" style="151" customWidth="1"/>
    <col min="13062" max="13062" width="14.28515625" style="151" customWidth="1"/>
    <col min="13063" max="13063" width="13.5703125" style="151" customWidth="1"/>
    <col min="13064" max="13064" width="14.85546875" style="151" customWidth="1"/>
    <col min="13065" max="13314" width="9.140625" style="151"/>
    <col min="13315" max="13315" width="5.7109375" style="151" customWidth="1"/>
    <col min="13316" max="13316" width="22.7109375" style="151" customWidth="1"/>
    <col min="13317" max="13317" width="11.85546875" style="151" customWidth="1"/>
    <col min="13318" max="13318" width="14.28515625" style="151" customWidth="1"/>
    <col min="13319" max="13319" width="13.5703125" style="151" customWidth="1"/>
    <col min="13320" max="13320" width="14.85546875" style="151" customWidth="1"/>
    <col min="13321" max="13570" width="9.140625" style="151"/>
    <col min="13571" max="13571" width="5.7109375" style="151" customWidth="1"/>
    <col min="13572" max="13572" width="22.7109375" style="151" customWidth="1"/>
    <col min="13573" max="13573" width="11.85546875" style="151" customWidth="1"/>
    <col min="13574" max="13574" width="14.28515625" style="151" customWidth="1"/>
    <col min="13575" max="13575" width="13.5703125" style="151" customWidth="1"/>
    <col min="13576" max="13576" width="14.85546875" style="151" customWidth="1"/>
    <col min="13577" max="13826" width="9.140625" style="151"/>
    <col min="13827" max="13827" width="5.7109375" style="151" customWidth="1"/>
    <col min="13828" max="13828" width="22.7109375" style="151" customWidth="1"/>
    <col min="13829" max="13829" width="11.85546875" style="151" customWidth="1"/>
    <col min="13830" max="13830" width="14.28515625" style="151" customWidth="1"/>
    <col min="13831" max="13831" width="13.5703125" style="151" customWidth="1"/>
    <col min="13832" max="13832" width="14.85546875" style="151" customWidth="1"/>
    <col min="13833" max="14082" width="9.140625" style="151"/>
    <col min="14083" max="14083" width="5.7109375" style="151" customWidth="1"/>
    <col min="14084" max="14084" width="22.7109375" style="151" customWidth="1"/>
    <col min="14085" max="14085" width="11.85546875" style="151" customWidth="1"/>
    <col min="14086" max="14086" width="14.28515625" style="151" customWidth="1"/>
    <col min="14087" max="14087" width="13.5703125" style="151" customWidth="1"/>
    <col min="14088" max="14088" width="14.85546875" style="151" customWidth="1"/>
    <col min="14089" max="14338" width="9.140625" style="151"/>
    <col min="14339" max="14339" width="5.7109375" style="151" customWidth="1"/>
    <col min="14340" max="14340" width="22.7109375" style="151" customWidth="1"/>
    <col min="14341" max="14341" width="11.85546875" style="151" customWidth="1"/>
    <col min="14342" max="14342" width="14.28515625" style="151" customWidth="1"/>
    <col min="14343" max="14343" width="13.5703125" style="151" customWidth="1"/>
    <col min="14344" max="14344" width="14.85546875" style="151" customWidth="1"/>
    <col min="14345" max="14594" width="9.140625" style="151"/>
    <col min="14595" max="14595" width="5.7109375" style="151" customWidth="1"/>
    <col min="14596" max="14596" width="22.7109375" style="151" customWidth="1"/>
    <col min="14597" max="14597" width="11.85546875" style="151" customWidth="1"/>
    <col min="14598" max="14598" width="14.28515625" style="151" customWidth="1"/>
    <col min="14599" max="14599" width="13.5703125" style="151" customWidth="1"/>
    <col min="14600" max="14600" width="14.85546875" style="151" customWidth="1"/>
    <col min="14601" max="14850" width="9.140625" style="151"/>
    <col min="14851" max="14851" width="5.7109375" style="151" customWidth="1"/>
    <col min="14852" max="14852" width="22.7109375" style="151" customWidth="1"/>
    <col min="14853" max="14853" width="11.85546875" style="151" customWidth="1"/>
    <col min="14854" max="14854" width="14.28515625" style="151" customWidth="1"/>
    <col min="14855" max="14855" width="13.5703125" style="151" customWidth="1"/>
    <col min="14856" max="14856" width="14.85546875" style="151" customWidth="1"/>
    <col min="14857" max="15106" width="9.140625" style="151"/>
    <col min="15107" max="15107" width="5.7109375" style="151" customWidth="1"/>
    <col min="15108" max="15108" width="22.7109375" style="151" customWidth="1"/>
    <col min="15109" max="15109" width="11.85546875" style="151" customWidth="1"/>
    <col min="15110" max="15110" width="14.28515625" style="151" customWidth="1"/>
    <col min="15111" max="15111" width="13.5703125" style="151" customWidth="1"/>
    <col min="15112" max="15112" width="14.85546875" style="151" customWidth="1"/>
    <col min="15113" max="15362" width="9.140625" style="151"/>
    <col min="15363" max="15363" width="5.7109375" style="151" customWidth="1"/>
    <col min="15364" max="15364" width="22.7109375" style="151" customWidth="1"/>
    <col min="15365" max="15365" width="11.85546875" style="151" customWidth="1"/>
    <col min="15366" max="15366" width="14.28515625" style="151" customWidth="1"/>
    <col min="15367" max="15367" width="13.5703125" style="151" customWidth="1"/>
    <col min="15368" max="15368" width="14.85546875" style="151" customWidth="1"/>
    <col min="15369" max="15618" width="9.140625" style="151"/>
    <col min="15619" max="15619" width="5.7109375" style="151" customWidth="1"/>
    <col min="15620" max="15620" width="22.7109375" style="151" customWidth="1"/>
    <col min="15621" max="15621" width="11.85546875" style="151" customWidth="1"/>
    <col min="15622" max="15622" width="14.28515625" style="151" customWidth="1"/>
    <col min="15623" max="15623" width="13.5703125" style="151" customWidth="1"/>
    <col min="15624" max="15624" width="14.85546875" style="151" customWidth="1"/>
    <col min="15625" max="15874" width="9.140625" style="151"/>
    <col min="15875" max="15875" width="5.7109375" style="151" customWidth="1"/>
    <col min="15876" max="15876" width="22.7109375" style="151" customWidth="1"/>
    <col min="15877" max="15877" width="11.85546875" style="151" customWidth="1"/>
    <col min="15878" max="15878" width="14.28515625" style="151" customWidth="1"/>
    <col min="15879" max="15879" width="13.5703125" style="151" customWidth="1"/>
    <col min="15880" max="15880" width="14.85546875" style="151" customWidth="1"/>
    <col min="15881" max="16130" width="9.140625" style="151"/>
    <col min="16131" max="16131" width="5.7109375" style="151" customWidth="1"/>
    <col min="16132" max="16132" width="22.7109375" style="151" customWidth="1"/>
    <col min="16133" max="16133" width="11.85546875" style="151" customWidth="1"/>
    <col min="16134" max="16134" width="14.28515625" style="151" customWidth="1"/>
    <col min="16135" max="16135" width="13.5703125" style="151" customWidth="1"/>
    <col min="16136" max="16136" width="14.85546875" style="151" customWidth="1"/>
    <col min="16137" max="16384" width="9.140625" style="151"/>
  </cols>
  <sheetData>
    <row r="1" spans="1:10" ht="15.75">
      <c r="A1" s="436" t="s">
        <v>228</v>
      </c>
      <c r="B1" s="436"/>
      <c r="C1" s="436"/>
      <c r="D1" s="436"/>
      <c r="E1" s="436"/>
      <c r="F1" s="436"/>
      <c r="G1" s="436"/>
      <c r="H1" s="436"/>
      <c r="I1" s="218"/>
      <c r="J1" s="218"/>
    </row>
    <row r="2" spans="1:10" ht="15.75">
      <c r="A2" s="436" t="s">
        <v>271</v>
      </c>
      <c r="B2" s="436"/>
      <c r="C2" s="436"/>
      <c r="D2" s="436"/>
      <c r="E2" s="436"/>
      <c r="F2" s="436"/>
      <c r="G2" s="436"/>
      <c r="H2" s="436"/>
      <c r="I2" s="218"/>
      <c r="J2" s="218"/>
    </row>
    <row r="3" spans="1:10" ht="15.75">
      <c r="A3" s="436" t="s">
        <v>272</v>
      </c>
      <c r="B3" s="436"/>
      <c r="C3" s="436"/>
      <c r="D3" s="436"/>
      <c r="E3" s="436"/>
      <c r="F3" s="436"/>
      <c r="G3" s="436"/>
      <c r="H3" s="436"/>
      <c r="I3" s="218"/>
      <c r="J3" s="218"/>
    </row>
    <row r="4" spans="1:10" ht="15.75">
      <c r="A4" s="218"/>
      <c r="B4" s="218"/>
      <c r="C4" s="218"/>
      <c r="D4" s="218"/>
      <c r="E4" s="218"/>
      <c r="F4" s="218"/>
      <c r="G4" s="218"/>
      <c r="H4" s="219" t="s">
        <v>190</v>
      </c>
      <c r="I4" s="218"/>
      <c r="J4" s="218"/>
    </row>
    <row r="5" spans="1:10" ht="63">
      <c r="A5" s="220" t="s">
        <v>1</v>
      </c>
      <c r="B5" s="220" t="s">
        <v>273</v>
      </c>
      <c r="C5" s="220" t="s">
        <v>274</v>
      </c>
      <c r="D5" s="220" t="s">
        <v>275</v>
      </c>
      <c r="E5" s="220" t="s">
        <v>277</v>
      </c>
      <c r="F5" s="220" t="s">
        <v>255</v>
      </c>
      <c r="G5" s="220" t="s">
        <v>278</v>
      </c>
      <c r="H5" s="220" t="s">
        <v>65</v>
      </c>
      <c r="I5" s="220" t="s">
        <v>251</v>
      </c>
      <c r="J5" s="221"/>
    </row>
    <row r="6" spans="1:10" s="152" customFormat="1" ht="15.75">
      <c r="A6" s="222">
        <v>1</v>
      </c>
      <c r="B6" s="223" t="s">
        <v>302</v>
      </c>
      <c r="C6" s="224" t="s">
        <v>276</v>
      </c>
      <c r="D6" s="225">
        <f>0.08*1490000*3</f>
        <v>357600</v>
      </c>
      <c r="E6" s="225">
        <f>0.08*1800000*3</f>
        <v>432000</v>
      </c>
      <c r="F6" s="225">
        <f>E6-D6</f>
        <v>74400</v>
      </c>
      <c r="G6" s="225">
        <f>F6*184</f>
        <v>13689600</v>
      </c>
      <c r="H6" s="226">
        <f>G6</f>
        <v>13689600</v>
      </c>
      <c r="I6" s="223"/>
      <c r="J6" s="227"/>
    </row>
    <row r="7" spans="1:10" ht="15.75">
      <c r="A7" s="228"/>
      <c r="B7" s="229"/>
      <c r="C7" s="230"/>
      <c r="D7" s="225"/>
      <c r="E7" s="225"/>
      <c r="F7" s="225"/>
      <c r="G7" s="225"/>
      <c r="H7" s="226"/>
      <c r="I7" s="231"/>
      <c r="J7" s="218"/>
    </row>
    <row r="8" spans="1:10" ht="15.75">
      <c r="A8" s="228"/>
      <c r="B8" s="231"/>
      <c r="C8" s="231"/>
      <c r="D8" s="232"/>
      <c r="E8" s="232"/>
      <c r="F8" s="232"/>
      <c r="G8" s="232"/>
      <c r="H8" s="232"/>
      <c r="I8" s="233"/>
      <c r="J8" s="218"/>
    </row>
    <row r="9" spans="1:10" ht="15.75">
      <c r="A9" s="437" t="s">
        <v>65</v>
      </c>
      <c r="B9" s="437"/>
      <c r="C9" s="437"/>
      <c r="D9" s="234"/>
      <c r="E9" s="234"/>
      <c r="F9" s="234"/>
      <c r="G9" s="234">
        <f>SUM(G6:G8)</f>
        <v>13689600</v>
      </c>
      <c r="H9" s="234">
        <f>SUM(H6:H8)</f>
        <v>13689600</v>
      </c>
      <c r="I9" s="235"/>
      <c r="J9" s="218"/>
    </row>
    <row r="10" spans="1:10" ht="15.75">
      <c r="A10" s="218"/>
      <c r="B10" s="218"/>
      <c r="C10" s="218"/>
      <c r="D10" s="218"/>
      <c r="E10" s="236"/>
      <c r="F10" s="218"/>
      <c r="G10" s="218"/>
      <c r="H10" s="218"/>
      <c r="I10" s="218"/>
      <c r="J10" s="218"/>
    </row>
  </sheetData>
  <mergeCells count="4">
    <mergeCell ref="A1:H1"/>
    <mergeCell ref="A2:H2"/>
    <mergeCell ref="A3:H3"/>
    <mergeCell ref="A9:C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5"/>
  <sheetViews>
    <sheetView tabSelected="1" workbookViewId="0">
      <selection activeCell="G19" sqref="G19"/>
    </sheetView>
  </sheetViews>
  <sheetFormatPr defaultRowHeight="12.75"/>
  <cols>
    <col min="1" max="1" width="4.140625" style="216" customWidth="1"/>
    <col min="2" max="2" width="18.7109375" style="196" customWidth="1"/>
    <col min="3" max="3" width="16.5703125" style="196" customWidth="1"/>
    <col min="4" max="4" width="9.140625" style="196" customWidth="1"/>
    <col min="5" max="5" width="11.28515625" style="196" customWidth="1"/>
    <col min="6" max="6" width="14.42578125" style="196" customWidth="1"/>
    <col min="7" max="7" width="10.140625" style="196" customWidth="1"/>
    <col min="8" max="8" width="15.42578125" style="196" customWidth="1"/>
    <col min="9" max="9" width="16.42578125" style="196" customWidth="1"/>
    <col min="10" max="10" width="10.85546875" style="196" customWidth="1"/>
    <col min="11" max="11" width="15.140625" style="196" customWidth="1"/>
    <col min="12" max="257" width="9.140625" style="196"/>
    <col min="258" max="258" width="4.140625" style="196" customWidth="1"/>
    <col min="259" max="259" width="18.7109375" style="196" customWidth="1"/>
    <col min="260" max="260" width="16.5703125" style="196" customWidth="1"/>
    <col min="261" max="261" width="9.140625" style="196" customWidth="1"/>
    <col min="262" max="262" width="11.28515625" style="196" customWidth="1"/>
    <col min="263" max="263" width="10.5703125" style="196" customWidth="1"/>
    <col min="264" max="264" width="15.42578125" style="196" customWidth="1"/>
    <col min="265" max="265" width="16.42578125" style="196" customWidth="1"/>
    <col min="266" max="266" width="10.85546875" style="196" customWidth="1"/>
    <col min="267" max="267" width="15.140625" style="196" customWidth="1"/>
    <col min="268" max="513" width="9.140625" style="196"/>
    <col min="514" max="514" width="4.140625" style="196" customWidth="1"/>
    <col min="515" max="515" width="18.7109375" style="196" customWidth="1"/>
    <col min="516" max="516" width="16.5703125" style="196" customWidth="1"/>
    <col min="517" max="517" width="9.140625" style="196" customWidth="1"/>
    <col min="518" max="518" width="11.28515625" style="196" customWidth="1"/>
    <col min="519" max="519" width="10.5703125" style="196" customWidth="1"/>
    <col min="520" max="520" width="15.42578125" style="196" customWidth="1"/>
    <col min="521" max="521" width="16.42578125" style="196" customWidth="1"/>
    <col min="522" max="522" width="10.85546875" style="196" customWidth="1"/>
    <col min="523" max="523" width="15.140625" style="196" customWidth="1"/>
    <col min="524" max="769" width="9.140625" style="196"/>
    <col min="770" max="770" width="4.140625" style="196" customWidth="1"/>
    <col min="771" max="771" width="18.7109375" style="196" customWidth="1"/>
    <col min="772" max="772" width="16.5703125" style="196" customWidth="1"/>
    <col min="773" max="773" width="9.140625" style="196" customWidth="1"/>
    <col min="774" max="774" width="11.28515625" style="196" customWidth="1"/>
    <col min="775" max="775" width="10.5703125" style="196" customWidth="1"/>
    <col min="776" max="776" width="15.42578125" style="196" customWidth="1"/>
    <col min="777" max="777" width="16.42578125" style="196" customWidth="1"/>
    <col min="778" max="778" width="10.85546875" style="196" customWidth="1"/>
    <col min="779" max="779" width="15.140625" style="196" customWidth="1"/>
    <col min="780" max="1025" width="9.140625" style="196"/>
    <col min="1026" max="1026" width="4.140625" style="196" customWidth="1"/>
    <col min="1027" max="1027" width="18.7109375" style="196" customWidth="1"/>
    <col min="1028" max="1028" width="16.5703125" style="196" customWidth="1"/>
    <col min="1029" max="1029" width="9.140625" style="196" customWidth="1"/>
    <col min="1030" max="1030" width="11.28515625" style="196" customWidth="1"/>
    <col min="1031" max="1031" width="10.5703125" style="196" customWidth="1"/>
    <col min="1032" max="1032" width="15.42578125" style="196" customWidth="1"/>
    <col min="1033" max="1033" width="16.42578125" style="196" customWidth="1"/>
    <col min="1034" max="1034" width="10.85546875" style="196" customWidth="1"/>
    <col min="1035" max="1035" width="15.140625" style="196" customWidth="1"/>
    <col min="1036" max="1281" width="9.140625" style="196"/>
    <col min="1282" max="1282" width="4.140625" style="196" customWidth="1"/>
    <col min="1283" max="1283" width="18.7109375" style="196" customWidth="1"/>
    <col min="1284" max="1284" width="16.5703125" style="196" customWidth="1"/>
    <col min="1285" max="1285" width="9.140625" style="196" customWidth="1"/>
    <col min="1286" max="1286" width="11.28515625" style="196" customWidth="1"/>
    <col min="1287" max="1287" width="10.5703125" style="196" customWidth="1"/>
    <col min="1288" max="1288" width="15.42578125" style="196" customWidth="1"/>
    <col min="1289" max="1289" width="16.42578125" style="196" customWidth="1"/>
    <col min="1290" max="1290" width="10.85546875" style="196" customWidth="1"/>
    <col min="1291" max="1291" width="15.140625" style="196" customWidth="1"/>
    <col min="1292" max="1537" width="9.140625" style="196"/>
    <col min="1538" max="1538" width="4.140625" style="196" customWidth="1"/>
    <col min="1539" max="1539" width="18.7109375" style="196" customWidth="1"/>
    <col min="1540" max="1540" width="16.5703125" style="196" customWidth="1"/>
    <col min="1541" max="1541" width="9.140625" style="196" customWidth="1"/>
    <col min="1542" max="1542" width="11.28515625" style="196" customWidth="1"/>
    <col min="1543" max="1543" width="10.5703125" style="196" customWidth="1"/>
    <col min="1544" max="1544" width="15.42578125" style="196" customWidth="1"/>
    <col min="1545" max="1545" width="16.42578125" style="196" customWidth="1"/>
    <col min="1546" max="1546" width="10.85546875" style="196" customWidth="1"/>
    <col min="1547" max="1547" width="15.140625" style="196" customWidth="1"/>
    <col min="1548" max="1793" width="9.140625" style="196"/>
    <col min="1794" max="1794" width="4.140625" style="196" customWidth="1"/>
    <col min="1795" max="1795" width="18.7109375" style="196" customWidth="1"/>
    <col min="1796" max="1796" width="16.5703125" style="196" customWidth="1"/>
    <col min="1797" max="1797" width="9.140625" style="196" customWidth="1"/>
    <col min="1798" max="1798" width="11.28515625" style="196" customWidth="1"/>
    <col min="1799" max="1799" width="10.5703125" style="196" customWidth="1"/>
    <col min="1800" max="1800" width="15.42578125" style="196" customWidth="1"/>
    <col min="1801" max="1801" width="16.42578125" style="196" customWidth="1"/>
    <col min="1802" max="1802" width="10.85546875" style="196" customWidth="1"/>
    <col min="1803" max="1803" width="15.140625" style="196" customWidth="1"/>
    <col min="1804" max="2049" width="9.140625" style="196"/>
    <col min="2050" max="2050" width="4.140625" style="196" customWidth="1"/>
    <col min="2051" max="2051" width="18.7109375" style="196" customWidth="1"/>
    <col min="2052" max="2052" width="16.5703125" style="196" customWidth="1"/>
    <col min="2053" max="2053" width="9.140625" style="196" customWidth="1"/>
    <col min="2054" max="2054" width="11.28515625" style="196" customWidth="1"/>
    <col min="2055" max="2055" width="10.5703125" style="196" customWidth="1"/>
    <col min="2056" max="2056" width="15.42578125" style="196" customWidth="1"/>
    <col min="2057" max="2057" width="16.42578125" style="196" customWidth="1"/>
    <col min="2058" max="2058" width="10.85546875" style="196" customWidth="1"/>
    <col min="2059" max="2059" width="15.140625" style="196" customWidth="1"/>
    <col min="2060" max="2305" width="9.140625" style="196"/>
    <col min="2306" max="2306" width="4.140625" style="196" customWidth="1"/>
    <col min="2307" max="2307" width="18.7109375" style="196" customWidth="1"/>
    <col min="2308" max="2308" width="16.5703125" style="196" customWidth="1"/>
    <col min="2309" max="2309" width="9.140625" style="196" customWidth="1"/>
    <col min="2310" max="2310" width="11.28515625" style="196" customWidth="1"/>
    <col min="2311" max="2311" width="10.5703125" style="196" customWidth="1"/>
    <col min="2312" max="2312" width="15.42578125" style="196" customWidth="1"/>
    <col min="2313" max="2313" width="16.42578125" style="196" customWidth="1"/>
    <col min="2314" max="2314" width="10.85546875" style="196" customWidth="1"/>
    <col min="2315" max="2315" width="15.140625" style="196" customWidth="1"/>
    <col min="2316" max="2561" width="9.140625" style="196"/>
    <col min="2562" max="2562" width="4.140625" style="196" customWidth="1"/>
    <col min="2563" max="2563" width="18.7109375" style="196" customWidth="1"/>
    <col min="2564" max="2564" width="16.5703125" style="196" customWidth="1"/>
    <col min="2565" max="2565" width="9.140625" style="196" customWidth="1"/>
    <col min="2566" max="2566" width="11.28515625" style="196" customWidth="1"/>
    <col min="2567" max="2567" width="10.5703125" style="196" customWidth="1"/>
    <col min="2568" max="2568" width="15.42578125" style="196" customWidth="1"/>
    <col min="2569" max="2569" width="16.42578125" style="196" customWidth="1"/>
    <col min="2570" max="2570" width="10.85546875" style="196" customWidth="1"/>
    <col min="2571" max="2571" width="15.140625" style="196" customWidth="1"/>
    <col min="2572" max="2817" width="9.140625" style="196"/>
    <col min="2818" max="2818" width="4.140625" style="196" customWidth="1"/>
    <col min="2819" max="2819" width="18.7109375" style="196" customWidth="1"/>
    <col min="2820" max="2820" width="16.5703125" style="196" customWidth="1"/>
    <col min="2821" max="2821" width="9.140625" style="196" customWidth="1"/>
    <col min="2822" max="2822" width="11.28515625" style="196" customWidth="1"/>
    <col min="2823" max="2823" width="10.5703125" style="196" customWidth="1"/>
    <col min="2824" max="2824" width="15.42578125" style="196" customWidth="1"/>
    <col min="2825" max="2825" width="16.42578125" style="196" customWidth="1"/>
    <col min="2826" max="2826" width="10.85546875" style="196" customWidth="1"/>
    <col min="2827" max="2827" width="15.140625" style="196" customWidth="1"/>
    <col min="2828" max="3073" width="9.140625" style="196"/>
    <col min="3074" max="3074" width="4.140625" style="196" customWidth="1"/>
    <col min="3075" max="3075" width="18.7109375" style="196" customWidth="1"/>
    <col min="3076" max="3076" width="16.5703125" style="196" customWidth="1"/>
    <col min="3077" max="3077" width="9.140625" style="196" customWidth="1"/>
    <col min="3078" max="3078" width="11.28515625" style="196" customWidth="1"/>
    <col min="3079" max="3079" width="10.5703125" style="196" customWidth="1"/>
    <col min="3080" max="3080" width="15.42578125" style="196" customWidth="1"/>
    <col min="3081" max="3081" width="16.42578125" style="196" customWidth="1"/>
    <col min="3082" max="3082" width="10.85546875" style="196" customWidth="1"/>
    <col min="3083" max="3083" width="15.140625" style="196" customWidth="1"/>
    <col min="3084" max="3329" width="9.140625" style="196"/>
    <col min="3330" max="3330" width="4.140625" style="196" customWidth="1"/>
    <col min="3331" max="3331" width="18.7109375" style="196" customWidth="1"/>
    <col min="3332" max="3332" width="16.5703125" style="196" customWidth="1"/>
    <col min="3333" max="3333" width="9.140625" style="196" customWidth="1"/>
    <col min="3334" max="3334" width="11.28515625" style="196" customWidth="1"/>
    <col min="3335" max="3335" width="10.5703125" style="196" customWidth="1"/>
    <col min="3336" max="3336" width="15.42578125" style="196" customWidth="1"/>
    <col min="3337" max="3337" width="16.42578125" style="196" customWidth="1"/>
    <col min="3338" max="3338" width="10.85546875" style="196" customWidth="1"/>
    <col min="3339" max="3339" width="15.140625" style="196" customWidth="1"/>
    <col min="3340" max="3585" width="9.140625" style="196"/>
    <col min="3586" max="3586" width="4.140625" style="196" customWidth="1"/>
    <col min="3587" max="3587" width="18.7109375" style="196" customWidth="1"/>
    <col min="3588" max="3588" width="16.5703125" style="196" customWidth="1"/>
    <col min="3589" max="3589" width="9.140625" style="196" customWidth="1"/>
    <col min="3590" max="3590" width="11.28515625" style="196" customWidth="1"/>
    <col min="3591" max="3591" width="10.5703125" style="196" customWidth="1"/>
    <col min="3592" max="3592" width="15.42578125" style="196" customWidth="1"/>
    <col min="3593" max="3593" width="16.42578125" style="196" customWidth="1"/>
    <col min="3594" max="3594" width="10.85546875" style="196" customWidth="1"/>
    <col min="3595" max="3595" width="15.140625" style="196" customWidth="1"/>
    <col min="3596" max="3841" width="9.140625" style="196"/>
    <col min="3842" max="3842" width="4.140625" style="196" customWidth="1"/>
    <col min="3843" max="3843" width="18.7109375" style="196" customWidth="1"/>
    <col min="3844" max="3844" width="16.5703125" style="196" customWidth="1"/>
    <col min="3845" max="3845" width="9.140625" style="196" customWidth="1"/>
    <col min="3846" max="3846" width="11.28515625" style="196" customWidth="1"/>
    <col min="3847" max="3847" width="10.5703125" style="196" customWidth="1"/>
    <col min="3848" max="3848" width="15.42578125" style="196" customWidth="1"/>
    <col min="3849" max="3849" width="16.42578125" style="196" customWidth="1"/>
    <col min="3850" max="3850" width="10.85546875" style="196" customWidth="1"/>
    <col min="3851" max="3851" width="15.140625" style="196" customWidth="1"/>
    <col min="3852" max="4097" width="9.140625" style="196"/>
    <col min="4098" max="4098" width="4.140625" style="196" customWidth="1"/>
    <col min="4099" max="4099" width="18.7109375" style="196" customWidth="1"/>
    <col min="4100" max="4100" width="16.5703125" style="196" customWidth="1"/>
    <col min="4101" max="4101" width="9.140625" style="196" customWidth="1"/>
    <col min="4102" max="4102" width="11.28515625" style="196" customWidth="1"/>
    <col min="4103" max="4103" width="10.5703125" style="196" customWidth="1"/>
    <col min="4104" max="4104" width="15.42578125" style="196" customWidth="1"/>
    <col min="4105" max="4105" width="16.42578125" style="196" customWidth="1"/>
    <col min="4106" max="4106" width="10.85546875" style="196" customWidth="1"/>
    <col min="4107" max="4107" width="15.140625" style="196" customWidth="1"/>
    <col min="4108" max="4353" width="9.140625" style="196"/>
    <col min="4354" max="4354" width="4.140625" style="196" customWidth="1"/>
    <col min="4355" max="4355" width="18.7109375" style="196" customWidth="1"/>
    <col min="4356" max="4356" width="16.5703125" style="196" customWidth="1"/>
    <col min="4357" max="4357" width="9.140625" style="196" customWidth="1"/>
    <col min="4358" max="4358" width="11.28515625" style="196" customWidth="1"/>
    <col min="4359" max="4359" width="10.5703125" style="196" customWidth="1"/>
    <col min="4360" max="4360" width="15.42578125" style="196" customWidth="1"/>
    <col min="4361" max="4361" width="16.42578125" style="196" customWidth="1"/>
    <col min="4362" max="4362" width="10.85546875" style="196" customWidth="1"/>
    <col min="4363" max="4363" width="15.140625" style="196" customWidth="1"/>
    <col min="4364" max="4609" width="9.140625" style="196"/>
    <col min="4610" max="4610" width="4.140625" style="196" customWidth="1"/>
    <col min="4611" max="4611" width="18.7109375" style="196" customWidth="1"/>
    <col min="4612" max="4612" width="16.5703125" style="196" customWidth="1"/>
    <col min="4613" max="4613" width="9.140625" style="196" customWidth="1"/>
    <col min="4614" max="4614" width="11.28515625" style="196" customWidth="1"/>
    <col min="4615" max="4615" width="10.5703125" style="196" customWidth="1"/>
    <col min="4616" max="4616" width="15.42578125" style="196" customWidth="1"/>
    <col min="4617" max="4617" width="16.42578125" style="196" customWidth="1"/>
    <col min="4618" max="4618" width="10.85546875" style="196" customWidth="1"/>
    <col min="4619" max="4619" width="15.140625" style="196" customWidth="1"/>
    <col min="4620" max="4865" width="9.140625" style="196"/>
    <col min="4866" max="4866" width="4.140625" style="196" customWidth="1"/>
    <col min="4867" max="4867" width="18.7109375" style="196" customWidth="1"/>
    <col min="4868" max="4868" width="16.5703125" style="196" customWidth="1"/>
    <col min="4869" max="4869" width="9.140625" style="196" customWidth="1"/>
    <col min="4870" max="4870" width="11.28515625" style="196" customWidth="1"/>
    <col min="4871" max="4871" width="10.5703125" style="196" customWidth="1"/>
    <col min="4872" max="4872" width="15.42578125" style="196" customWidth="1"/>
    <col min="4873" max="4873" width="16.42578125" style="196" customWidth="1"/>
    <col min="4874" max="4874" width="10.85546875" style="196" customWidth="1"/>
    <col min="4875" max="4875" width="15.140625" style="196" customWidth="1"/>
    <col min="4876" max="5121" width="9.140625" style="196"/>
    <col min="5122" max="5122" width="4.140625" style="196" customWidth="1"/>
    <col min="5123" max="5123" width="18.7109375" style="196" customWidth="1"/>
    <col min="5124" max="5124" width="16.5703125" style="196" customWidth="1"/>
    <col min="5125" max="5125" width="9.140625" style="196" customWidth="1"/>
    <col min="5126" max="5126" width="11.28515625" style="196" customWidth="1"/>
    <col min="5127" max="5127" width="10.5703125" style="196" customWidth="1"/>
    <col min="5128" max="5128" width="15.42578125" style="196" customWidth="1"/>
    <col min="5129" max="5129" width="16.42578125" style="196" customWidth="1"/>
    <col min="5130" max="5130" width="10.85546875" style="196" customWidth="1"/>
    <col min="5131" max="5131" width="15.140625" style="196" customWidth="1"/>
    <col min="5132" max="5377" width="9.140625" style="196"/>
    <col min="5378" max="5378" width="4.140625" style="196" customWidth="1"/>
    <col min="5379" max="5379" width="18.7109375" style="196" customWidth="1"/>
    <col min="5380" max="5380" width="16.5703125" style="196" customWidth="1"/>
    <col min="5381" max="5381" width="9.140625" style="196" customWidth="1"/>
    <col min="5382" max="5382" width="11.28515625" style="196" customWidth="1"/>
    <col min="5383" max="5383" width="10.5703125" style="196" customWidth="1"/>
    <col min="5384" max="5384" width="15.42578125" style="196" customWidth="1"/>
    <col min="5385" max="5385" width="16.42578125" style="196" customWidth="1"/>
    <col min="5386" max="5386" width="10.85546875" style="196" customWidth="1"/>
    <col min="5387" max="5387" width="15.140625" style="196" customWidth="1"/>
    <col min="5388" max="5633" width="9.140625" style="196"/>
    <col min="5634" max="5634" width="4.140625" style="196" customWidth="1"/>
    <col min="5635" max="5635" width="18.7109375" style="196" customWidth="1"/>
    <col min="5636" max="5636" width="16.5703125" style="196" customWidth="1"/>
    <col min="5637" max="5637" width="9.140625" style="196" customWidth="1"/>
    <col min="5638" max="5638" width="11.28515625" style="196" customWidth="1"/>
    <col min="5639" max="5639" width="10.5703125" style="196" customWidth="1"/>
    <col min="5640" max="5640" width="15.42578125" style="196" customWidth="1"/>
    <col min="5641" max="5641" width="16.42578125" style="196" customWidth="1"/>
    <col min="5642" max="5642" width="10.85546875" style="196" customWidth="1"/>
    <col min="5643" max="5643" width="15.140625" style="196" customWidth="1"/>
    <col min="5644" max="5889" width="9.140625" style="196"/>
    <col min="5890" max="5890" width="4.140625" style="196" customWidth="1"/>
    <col min="5891" max="5891" width="18.7109375" style="196" customWidth="1"/>
    <col min="5892" max="5892" width="16.5703125" style="196" customWidth="1"/>
    <col min="5893" max="5893" width="9.140625" style="196" customWidth="1"/>
    <col min="5894" max="5894" width="11.28515625" style="196" customWidth="1"/>
    <col min="5895" max="5895" width="10.5703125" style="196" customWidth="1"/>
    <col min="5896" max="5896" width="15.42578125" style="196" customWidth="1"/>
    <col min="5897" max="5897" width="16.42578125" style="196" customWidth="1"/>
    <col min="5898" max="5898" width="10.85546875" style="196" customWidth="1"/>
    <col min="5899" max="5899" width="15.140625" style="196" customWidth="1"/>
    <col min="5900" max="6145" width="9.140625" style="196"/>
    <col min="6146" max="6146" width="4.140625" style="196" customWidth="1"/>
    <col min="6147" max="6147" width="18.7109375" style="196" customWidth="1"/>
    <col min="6148" max="6148" width="16.5703125" style="196" customWidth="1"/>
    <col min="6149" max="6149" width="9.140625" style="196" customWidth="1"/>
    <col min="6150" max="6150" width="11.28515625" style="196" customWidth="1"/>
    <col min="6151" max="6151" width="10.5703125" style="196" customWidth="1"/>
    <col min="6152" max="6152" width="15.42578125" style="196" customWidth="1"/>
    <col min="6153" max="6153" width="16.42578125" style="196" customWidth="1"/>
    <col min="6154" max="6154" width="10.85546875" style="196" customWidth="1"/>
    <col min="6155" max="6155" width="15.140625" style="196" customWidth="1"/>
    <col min="6156" max="6401" width="9.140625" style="196"/>
    <col min="6402" max="6402" width="4.140625" style="196" customWidth="1"/>
    <col min="6403" max="6403" width="18.7109375" style="196" customWidth="1"/>
    <col min="6404" max="6404" width="16.5703125" style="196" customWidth="1"/>
    <col min="6405" max="6405" width="9.140625" style="196" customWidth="1"/>
    <col min="6406" max="6406" width="11.28515625" style="196" customWidth="1"/>
    <col min="6407" max="6407" width="10.5703125" style="196" customWidth="1"/>
    <col min="6408" max="6408" width="15.42578125" style="196" customWidth="1"/>
    <col min="6409" max="6409" width="16.42578125" style="196" customWidth="1"/>
    <col min="6410" max="6410" width="10.85546875" style="196" customWidth="1"/>
    <col min="6411" max="6411" width="15.140625" style="196" customWidth="1"/>
    <col min="6412" max="6657" width="9.140625" style="196"/>
    <col min="6658" max="6658" width="4.140625" style="196" customWidth="1"/>
    <col min="6659" max="6659" width="18.7109375" style="196" customWidth="1"/>
    <col min="6660" max="6660" width="16.5703125" style="196" customWidth="1"/>
    <col min="6661" max="6661" width="9.140625" style="196" customWidth="1"/>
    <col min="6662" max="6662" width="11.28515625" style="196" customWidth="1"/>
    <col min="6663" max="6663" width="10.5703125" style="196" customWidth="1"/>
    <col min="6664" max="6664" width="15.42578125" style="196" customWidth="1"/>
    <col min="6665" max="6665" width="16.42578125" style="196" customWidth="1"/>
    <col min="6666" max="6666" width="10.85546875" style="196" customWidth="1"/>
    <col min="6667" max="6667" width="15.140625" style="196" customWidth="1"/>
    <col min="6668" max="6913" width="9.140625" style="196"/>
    <col min="6914" max="6914" width="4.140625" style="196" customWidth="1"/>
    <col min="6915" max="6915" width="18.7109375" style="196" customWidth="1"/>
    <col min="6916" max="6916" width="16.5703125" style="196" customWidth="1"/>
    <col min="6917" max="6917" width="9.140625" style="196" customWidth="1"/>
    <col min="6918" max="6918" width="11.28515625" style="196" customWidth="1"/>
    <col min="6919" max="6919" width="10.5703125" style="196" customWidth="1"/>
    <col min="6920" max="6920" width="15.42578125" style="196" customWidth="1"/>
    <col min="6921" max="6921" width="16.42578125" style="196" customWidth="1"/>
    <col min="6922" max="6922" width="10.85546875" style="196" customWidth="1"/>
    <col min="6923" max="6923" width="15.140625" style="196" customWidth="1"/>
    <col min="6924" max="7169" width="9.140625" style="196"/>
    <col min="7170" max="7170" width="4.140625" style="196" customWidth="1"/>
    <col min="7171" max="7171" width="18.7109375" style="196" customWidth="1"/>
    <col min="7172" max="7172" width="16.5703125" style="196" customWidth="1"/>
    <col min="7173" max="7173" width="9.140625" style="196" customWidth="1"/>
    <col min="7174" max="7174" width="11.28515625" style="196" customWidth="1"/>
    <col min="7175" max="7175" width="10.5703125" style="196" customWidth="1"/>
    <col min="7176" max="7176" width="15.42578125" style="196" customWidth="1"/>
    <col min="7177" max="7177" width="16.42578125" style="196" customWidth="1"/>
    <col min="7178" max="7178" width="10.85546875" style="196" customWidth="1"/>
    <col min="7179" max="7179" width="15.140625" style="196" customWidth="1"/>
    <col min="7180" max="7425" width="9.140625" style="196"/>
    <col min="7426" max="7426" width="4.140625" style="196" customWidth="1"/>
    <col min="7427" max="7427" width="18.7109375" style="196" customWidth="1"/>
    <col min="7428" max="7428" width="16.5703125" style="196" customWidth="1"/>
    <col min="7429" max="7429" width="9.140625" style="196" customWidth="1"/>
    <col min="7430" max="7430" width="11.28515625" style="196" customWidth="1"/>
    <col min="7431" max="7431" width="10.5703125" style="196" customWidth="1"/>
    <col min="7432" max="7432" width="15.42578125" style="196" customWidth="1"/>
    <col min="7433" max="7433" width="16.42578125" style="196" customWidth="1"/>
    <col min="7434" max="7434" width="10.85546875" style="196" customWidth="1"/>
    <col min="7435" max="7435" width="15.140625" style="196" customWidth="1"/>
    <col min="7436" max="7681" width="9.140625" style="196"/>
    <col min="7682" max="7682" width="4.140625" style="196" customWidth="1"/>
    <col min="7683" max="7683" width="18.7109375" style="196" customWidth="1"/>
    <col min="7684" max="7684" width="16.5703125" style="196" customWidth="1"/>
    <col min="7685" max="7685" width="9.140625" style="196" customWidth="1"/>
    <col min="7686" max="7686" width="11.28515625" style="196" customWidth="1"/>
    <col min="7687" max="7687" width="10.5703125" style="196" customWidth="1"/>
    <col min="7688" max="7688" width="15.42578125" style="196" customWidth="1"/>
    <col min="7689" max="7689" width="16.42578125" style="196" customWidth="1"/>
    <col min="7690" max="7690" width="10.85546875" style="196" customWidth="1"/>
    <col min="7691" max="7691" width="15.140625" style="196" customWidth="1"/>
    <col min="7692" max="7937" width="9.140625" style="196"/>
    <col min="7938" max="7938" width="4.140625" style="196" customWidth="1"/>
    <col min="7939" max="7939" width="18.7109375" style="196" customWidth="1"/>
    <col min="7940" max="7940" width="16.5703125" style="196" customWidth="1"/>
    <col min="7941" max="7941" width="9.140625" style="196" customWidth="1"/>
    <col min="7942" max="7942" width="11.28515625" style="196" customWidth="1"/>
    <col min="7943" max="7943" width="10.5703125" style="196" customWidth="1"/>
    <col min="7944" max="7944" width="15.42578125" style="196" customWidth="1"/>
    <col min="7945" max="7945" width="16.42578125" style="196" customWidth="1"/>
    <col min="7946" max="7946" width="10.85546875" style="196" customWidth="1"/>
    <col min="7947" max="7947" width="15.140625" style="196" customWidth="1"/>
    <col min="7948" max="8193" width="9.140625" style="196"/>
    <col min="8194" max="8194" width="4.140625" style="196" customWidth="1"/>
    <col min="8195" max="8195" width="18.7109375" style="196" customWidth="1"/>
    <col min="8196" max="8196" width="16.5703125" style="196" customWidth="1"/>
    <col min="8197" max="8197" width="9.140625" style="196" customWidth="1"/>
    <col min="8198" max="8198" width="11.28515625" style="196" customWidth="1"/>
    <col min="8199" max="8199" width="10.5703125" style="196" customWidth="1"/>
    <col min="8200" max="8200" width="15.42578125" style="196" customWidth="1"/>
    <col min="8201" max="8201" width="16.42578125" style="196" customWidth="1"/>
    <col min="8202" max="8202" width="10.85546875" style="196" customWidth="1"/>
    <col min="8203" max="8203" width="15.140625" style="196" customWidth="1"/>
    <col min="8204" max="8449" width="9.140625" style="196"/>
    <col min="8450" max="8450" width="4.140625" style="196" customWidth="1"/>
    <col min="8451" max="8451" width="18.7109375" style="196" customWidth="1"/>
    <col min="8452" max="8452" width="16.5703125" style="196" customWidth="1"/>
    <col min="8453" max="8453" width="9.140625" style="196" customWidth="1"/>
    <col min="8454" max="8454" width="11.28515625" style="196" customWidth="1"/>
    <col min="8455" max="8455" width="10.5703125" style="196" customWidth="1"/>
    <col min="8456" max="8456" width="15.42578125" style="196" customWidth="1"/>
    <col min="8457" max="8457" width="16.42578125" style="196" customWidth="1"/>
    <col min="8458" max="8458" width="10.85546875" style="196" customWidth="1"/>
    <col min="8459" max="8459" width="15.140625" style="196" customWidth="1"/>
    <col min="8460" max="8705" width="9.140625" style="196"/>
    <col min="8706" max="8706" width="4.140625" style="196" customWidth="1"/>
    <col min="8707" max="8707" width="18.7109375" style="196" customWidth="1"/>
    <col min="8708" max="8708" width="16.5703125" style="196" customWidth="1"/>
    <col min="8709" max="8709" width="9.140625" style="196" customWidth="1"/>
    <col min="8710" max="8710" width="11.28515625" style="196" customWidth="1"/>
    <col min="8711" max="8711" width="10.5703125" style="196" customWidth="1"/>
    <col min="8712" max="8712" width="15.42578125" style="196" customWidth="1"/>
    <col min="8713" max="8713" width="16.42578125" style="196" customWidth="1"/>
    <col min="8714" max="8714" width="10.85546875" style="196" customWidth="1"/>
    <col min="8715" max="8715" width="15.140625" style="196" customWidth="1"/>
    <col min="8716" max="8961" width="9.140625" style="196"/>
    <col min="8962" max="8962" width="4.140625" style="196" customWidth="1"/>
    <col min="8963" max="8963" width="18.7109375" style="196" customWidth="1"/>
    <col min="8964" max="8964" width="16.5703125" style="196" customWidth="1"/>
    <col min="8965" max="8965" width="9.140625" style="196" customWidth="1"/>
    <col min="8966" max="8966" width="11.28515625" style="196" customWidth="1"/>
    <col min="8967" max="8967" width="10.5703125" style="196" customWidth="1"/>
    <col min="8968" max="8968" width="15.42578125" style="196" customWidth="1"/>
    <col min="8969" max="8969" width="16.42578125" style="196" customWidth="1"/>
    <col min="8970" max="8970" width="10.85546875" style="196" customWidth="1"/>
    <col min="8971" max="8971" width="15.140625" style="196" customWidth="1"/>
    <col min="8972" max="9217" width="9.140625" style="196"/>
    <col min="9218" max="9218" width="4.140625" style="196" customWidth="1"/>
    <col min="9219" max="9219" width="18.7109375" style="196" customWidth="1"/>
    <col min="9220" max="9220" width="16.5703125" style="196" customWidth="1"/>
    <col min="9221" max="9221" width="9.140625" style="196" customWidth="1"/>
    <col min="9222" max="9222" width="11.28515625" style="196" customWidth="1"/>
    <col min="9223" max="9223" width="10.5703125" style="196" customWidth="1"/>
    <col min="9224" max="9224" width="15.42578125" style="196" customWidth="1"/>
    <col min="9225" max="9225" width="16.42578125" style="196" customWidth="1"/>
    <col min="9226" max="9226" width="10.85546875" style="196" customWidth="1"/>
    <col min="9227" max="9227" width="15.140625" style="196" customWidth="1"/>
    <col min="9228" max="9473" width="9.140625" style="196"/>
    <col min="9474" max="9474" width="4.140625" style="196" customWidth="1"/>
    <col min="9475" max="9475" width="18.7109375" style="196" customWidth="1"/>
    <col min="9476" max="9476" width="16.5703125" style="196" customWidth="1"/>
    <col min="9477" max="9477" width="9.140625" style="196" customWidth="1"/>
    <col min="9478" max="9478" width="11.28515625" style="196" customWidth="1"/>
    <col min="9479" max="9479" width="10.5703125" style="196" customWidth="1"/>
    <col min="9480" max="9480" width="15.42578125" style="196" customWidth="1"/>
    <col min="9481" max="9481" width="16.42578125" style="196" customWidth="1"/>
    <col min="9482" max="9482" width="10.85546875" style="196" customWidth="1"/>
    <col min="9483" max="9483" width="15.140625" style="196" customWidth="1"/>
    <col min="9484" max="9729" width="9.140625" style="196"/>
    <col min="9730" max="9730" width="4.140625" style="196" customWidth="1"/>
    <col min="9731" max="9731" width="18.7109375" style="196" customWidth="1"/>
    <col min="9732" max="9732" width="16.5703125" style="196" customWidth="1"/>
    <col min="9733" max="9733" width="9.140625" style="196" customWidth="1"/>
    <col min="9734" max="9734" width="11.28515625" style="196" customWidth="1"/>
    <col min="9735" max="9735" width="10.5703125" style="196" customWidth="1"/>
    <col min="9736" max="9736" width="15.42578125" style="196" customWidth="1"/>
    <col min="9737" max="9737" width="16.42578125" style="196" customWidth="1"/>
    <col min="9738" max="9738" width="10.85546875" style="196" customWidth="1"/>
    <col min="9739" max="9739" width="15.140625" style="196" customWidth="1"/>
    <col min="9740" max="9985" width="9.140625" style="196"/>
    <col min="9986" max="9986" width="4.140625" style="196" customWidth="1"/>
    <col min="9987" max="9987" width="18.7109375" style="196" customWidth="1"/>
    <col min="9988" max="9988" width="16.5703125" style="196" customWidth="1"/>
    <col min="9989" max="9989" width="9.140625" style="196" customWidth="1"/>
    <col min="9990" max="9990" width="11.28515625" style="196" customWidth="1"/>
    <col min="9991" max="9991" width="10.5703125" style="196" customWidth="1"/>
    <col min="9992" max="9992" width="15.42578125" style="196" customWidth="1"/>
    <col min="9993" max="9993" width="16.42578125" style="196" customWidth="1"/>
    <col min="9994" max="9994" width="10.85546875" style="196" customWidth="1"/>
    <col min="9995" max="9995" width="15.140625" style="196" customWidth="1"/>
    <col min="9996" max="10241" width="9.140625" style="196"/>
    <col min="10242" max="10242" width="4.140625" style="196" customWidth="1"/>
    <col min="10243" max="10243" width="18.7109375" style="196" customWidth="1"/>
    <col min="10244" max="10244" width="16.5703125" style="196" customWidth="1"/>
    <col min="10245" max="10245" width="9.140625" style="196" customWidth="1"/>
    <col min="10246" max="10246" width="11.28515625" style="196" customWidth="1"/>
    <col min="10247" max="10247" width="10.5703125" style="196" customWidth="1"/>
    <col min="10248" max="10248" width="15.42578125" style="196" customWidth="1"/>
    <col min="10249" max="10249" width="16.42578125" style="196" customWidth="1"/>
    <col min="10250" max="10250" width="10.85546875" style="196" customWidth="1"/>
    <col min="10251" max="10251" width="15.140625" style="196" customWidth="1"/>
    <col min="10252" max="10497" width="9.140625" style="196"/>
    <col min="10498" max="10498" width="4.140625" style="196" customWidth="1"/>
    <col min="10499" max="10499" width="18.7109375" style="196" customWidth="1"/>
    <col min="10500" max="10500" width="16.5703125" style="196" customWidth="1"/>
    <col min="10501" max="10501" width="9.140625" style="196" customWidth="1"/>
    <col min="10502" max="10502" width="11.28515625" style="196" customWidth="1"/>
    <col min="10503" max="10503" width="10.5703125" style="196" customWidth="1"/>
    <col min="10504" max="10504" width="15.42578125" style="196" customWidth="1"/>
    <col min="10505" max="10505" width="16.42578125" style="196" customWidth="1"/>
    <col min="10506" max="10506" width="10.85546875" style="196" customWidth="1"/>
    <col min="10507" max="10507" width="15.140625" style="196" customWidth="1"/>
    <col min="10508" max="10753" width="9.140625" style="196"/>
    <col min="10754" max="10754" width="4.140625" style="196" customWidth="1"/>
    <col min="10755" max="10755" width="18.7109375" style="196" customWidth="1"/>
    <col min="10756" max="10756" width="16.5703125" style="196" customWidth="1"/>
    <col min="10757" max="10757" width="9.140625" style="196" customWidth="1"/>
    <col min="10758" max="10758" width="11.28515625" style="196" customWidth="1"/>
    <col min="10759" max="10759" width="10.5703125" style="196" customWidth="1"/>
    <col min="10760" max="10760" width="15.42578125" style="196" customWidth="1"/>
    <col min="10761" max="10761" width="16.42578125" style="196" customWidth="1"/>
    <col min="10762" max="10762" width="10.85546875" style="196" customWidth="1"/>
    <col min="10763" max="10763" width="15.140625" style="196" customWidth="1"/>
    <col min="10764" max="11009" width="9.140625" style="196"/>
    <col min="11010" max="11010" width="4.140625" style="196" customWidth="1"/>
    <col min="11011" max="11011" width="18.7109375" style="196" customWidth="1"/>
    <col min="11012" max="11012" width="16.5703125" style="196" customWidth="1"/>
    <col min="11013" max="11013" width="9.140625" style="196" customWidth="1"/>
    <col min="11014" max="11014" width="11.28515625" style="196" customWidth="1"/>
    <col min="11015" max="11015" width="10.5703125" style="196" customWidth="1"/>
    <col min="11016" max="11016" width="15.42578125" style="196" customWidth="1"/>
    <col min="11017" max="11017" width="16.42578125" style="196" customWidth="1"/>
    <col min="11018" max="11018" width="10.85546875" style="196" customWidth="1"/>
    <col min="11019" max="11019" width="15.140625" style="196" customWidth="1"/>
    <col min="11020" max="11265" width="9.140625" style="196"/>
    <col min="11266" max="11266" width="4.140625" style="196" customWidth="1"/>
    <col min="11267" max="11267" width="18.7109375" style="196" customWidth="1"/>
    <col min="11268" max="11268" width="16.5703125" style="196" customWidth="1"/>
    <col min="11269" max="11269" width="9.140625" style="196" customWidth="1"/>
    <col min="11270" max="11270" width="11.28515625" style="196" customWidth="1"/>
    <col min="11271" max="11271" width="10.5703125" style="196" customWidth="1"/>
    <col min="11272" max="11272" width="15.42578125" style="196" customWidth="1"/>
    <col min="11273" max="11273" width="16.42578125" style="196" customWidth="1"/>
    <col min="11274" max="11274" width="10.85546875" style="196" customWidth="1"/>
    <col min="11275" max="11275" width="15.140625" style="196" customWidth="1"/>
    <col min="11276" max="11521" width="9.140625" style="196"/>
    <col min="11522" max="11522" width="4.140625" style="196" customWidth="1"/>
    <col min="11523" max="11523" width="18.7109375" style="196" customWidth="1"/>
    <col min="11524" max="11524" width="16.5703125" style="196" customWidth="1"/>
    <col min="11525" max="11525" width="9.140625" style="196" customWidth="1"/>
    <col min="11526" max="11526" width="11.28515625" style="196" customWidth="1"/>
    <col min="11527" max="11527" width="10.5703125" style="196" customWidth="1"/>
    <col min="11528" max="11528" width="15.42578125" style="196" customWidth="1"/>
    <col min="11529" max="11529" width="16.42578125" style="196" customWidth="1"/>
    <col min="11530" max="11530" width="10.85546875" style="196" customWidth="1"/>
    <col min="11531" max="11531" width="15.140625" style="196" customWidth="1"/>
    <col min="11532" max="11777" width="9.140625" style="196"/>
    <col min="11778" max="11778" width="4.140625" style="196" customWidth="1"/>
    <col min="11779" max="11779" width="18.7109375" style="196" customWidth="1"/>
    <col min="11780" max="11780" width="16.5703125" style="196" customWidth="1"/>
    <col min="11781" max="11781" width="9.140625" style="196" customWidth="1"/>
    <col min="11782" max="11782" width="11.28515625" style="196" customWidth="1"/>
    <col min="11783" max="11783" width="10.5703125" style="196" customWidth="1"/>
    <col min="11784" max="11784" width="15.42578125" style="196" customWidth="1"/>
    <col min="11785" max="11785" width="16.42578125" style="196" customWidth="1"/>
    <col min="11786" max="11786" width="10.85546875" style="196" customWidth="1"/>
    <col min="11787" max="11787" width="15.140625" style="196" customWidth="1"/>
    <col min="11788" max="12033" width="9.140625" style="196"/>
    <col min="12034" max="12034" width="4.140625" style="196" customWidth="1"/>
    <col min="12035" max="12035" width="18.7109375" style="196" customWidth="1"/>
    <col min="12036" max="12036" width="16.5703125" style="196" customWidth="1"/>
    <col min="12037" max="12037" width="9.140625" style="196" customWidth="1"/>
    <col min="12038" max="12038" width="11.28515625" style="196" customWidth="1"/>
    <col min="12039" max="12039" width="10.5703125" style="196" customWidth="1"/>
    <col min="12040" max="12040" width="15.42578125" style="196" customWidth="1"/>
    <col min="12041" max="12041" width="16.42578125" style="196" customWidth="1"/>
    <col min="12042" max="12042" width="10.85546875" style="196" customWidth="1"/>
    <col min="12043" max="12043" width="15.140625" style="196" customWidth="1"/>
    <col min="12044" max="12289" width="9.140625" style="196"/>
    <col min="12290" max="12290" width="4.140625" style="196" customWidth="1"/>
    <col min="12291" max="12291" width="18.7109375" style="196" customWidth="1"/>
    <col min="12292" max="12292" width="16.5703125" style="196" customWidth="1"/>
    <col min="12293" max="12293" width="9.140625" style="196" customWidth="1"/>
    <col min="12294" max="12294" width="11.28515625" style="196" customWidth="1"/>
    <col min="12295" max="12295" width="10.5703125" style="196" customWidth="1"/>
    <col min="12296" max="12296" width="15.42578125" style="196" customWidth="1"/>
    <col min="12297" max="12297" width="16.42578125" style="196" customWidth="1"/>
    <col min="12298" max="12298" width="10.85546875" style="196" customWidth="1"/>
    <col min="12299" max="12299" width="15.140625" style="196" customWidth="1"/>
    <col min="12300" max="12545" width="9.140625" style="196"/>
    <col min="12546" max="12546" width="4.140625" style="196" customWidth="1"/>
    <col min="12547" max="12547" width="18.7109375" style="196" customWidth="1"/>
    <col min="12548" max="12548" width="16.5703125" style="196" customWidth="1"/>
    <col min="12549" max="12549" width="9.140625" style="196" customWidth="1"/>
    <col min="12550" max="12550" width="11.28515625" style="196" customWidth="1"/>
    <col min="12551" max="12551" width="10.5703125" style="196" customWidth="1"/>
    <col min="12552" max="12552" width="15.42578125" style="196" customWidth="1"/>
    <col min="12553" max="12553" width="16.42578125" style="196" customWidth="1"/>
    <col min="12554" max="12554" width="10.85546875" style="196" customWidth="1"/>
    <col min="12555" max="12555" width="15.140625" style="196" customWidth="1"/>
    <col min="12556" max="12801" width="9.140625" style="196"/>
    <col min="12802" max="12802" width="4.140625" style="196" customWidth="1"/>
    <col min="12803" max="12803" width="18.7109375" style="196" customWidth="1"/>
    <col min="12804" max="12804" width="16.5703125" style="196" customWidth="1"/>
    <col min="12805" max="12805" width="9.140625" style="196" customWidth="1"/>
    <col min="12806" max="12806" width="11.28515625" style="196" customWidth="1"/>
    <col min="12807" max="12807" width="10.5703125" style="196" customWidth="1"/>
    <col min="12808" max="12808" width="15.42578125" style="196" customWidth="1"/>
    <col min="12809" max="12809" width="16.42578125" style="196" customWidth="1"/>
    <col min="12810" max="12810" width="10.85546875" style="196" customWidth="1"/>
    <col min="12811" max="12811" width="15.140625" style="196" customWidth="1"/>
    <col min="12812" max="13057" width="9.140625" style="196"/>
    <col min="13058" max="13058" width="4.140625" style="196" customWidth="1"/>
    <col min="13059" max="13059" width="18.7109375" style="196" customWidth="1"/>
    <col min="13060" max="13060" width="16.5703125" style="196" customWidth="1"/>
    <col min="13061" max="13061" width="9.140625" style="196" customWidth="1"/>
    <col min="13062" max="13062" width="11.28515625" style="196" customWidth="1"/>
    <col min="13063" max="13063" width="10.5703125" style="196" customWidth="1"/>
    <col min="13064" max="13064" width="15.42578125" style="196" customWidth="1"/>
    <col min="13065" max="13065" width="16.42578125" style="196" customWidth="1"/>
    <col min="13066" max="13066" width="10.85546875" style="196" customWidth="1"/>
    <col min="13067" max="13067" width="15.140625" style="196" customWidth="1"/>
    <col min="13068" max="13313" width="9.140625" style="196"/>
    <col min="13314" max="13314" width="4.140625" style="196" customWidth="1"/>
    <col min="13315" max="13315" width="18.7109375" style="196" customWidth="1"/>
    <col min="13316" max="13316" width="16.5703125" style="196" customWidth="1"/>
    <col min="13317" max="13317" width="9.140625" style="196" customWidth="1"/>
    <col min="13318" max="13318" width="11.28515625" style="196" customWidth="1"/>
    <col min="13319" max="13319" width="10.5703125" style="196" customWidth="1"/>
    <col min="13320" max="13320" width="15.42578125" style="196" customWidth="1"/>
    <col min="13321" max="13321" width="16.42578125" style="196" customWidth="1"/>
    <col min="13322" max="13322" width="10.85546875" style="196" customWidth="1"/>
    <col min="13323" max="13323" width="15.140625" style="196" customWidth="1"/>
    <col min="13324" max="13569" width="9.140625" style="196"/>
    <col min="13570" max="13570" width="4.140625" style="196" customWidth="1"/>
    <col min="13571" max="13571" width="18.7109375" style="196" customWidth="1"/>
    <col min="13572" max="13572" width="16.5703125" style="196" customWidth="1"/>
    <col min="13573" max="13573" width="9.140625" style="196" customWidth="1"/>
    <col min="13574" max="13574" width="11.28515625" style="196" customWidth="1"/>
    <col min="13575" max="13575" width="10.5703125" style="196" customWidth="1"/>
    <col min="13576" max="13576" width="15.42578125" style="196" customWidth="1"/>
    <col min="13577" max="13577" width="16.42578125" style="196" customWidth="1"/>
    <col min="13578" max="13578" width="10.85546875" style="196" customWidth="1"/>
    <col min="13579" max="13579" width="15.140625" style="196" customWidth="1"/>
    <col min="13580" max="13825" width="9.140625" style="196"/>
    <col min="13826" max="13826" width="4.140625" style="196" customWidth="1"/>
    <col min="13827" max="13827" width="18.7109375" style="196" customWidth="1"/>
    <col min="13828" max="13828" width="16.5703125" style="196" customWidth="1"/>
    <col min="13829" max="13829" width="9.140625" style="196" customWidth="1"/>
    <col min="13830" max="13830" width="11.28515625" style="196" customWidth="1"/>
    <col min="13831" max="13831" width="10.5703125" style="196" customWidth="1"/>
    <col min="13832" max="13832" width="15.42578125" style="196" customWidth="1"/>
    <col min="13833" max="13833" width="16.42578125" style="196" customWidth="1"/>
    <col min="13834" max="13834" width="10.85546875" style="196" customWidth="1"/>
    <col min="13835" max="13835" width="15.140625" style="196" customWidth="1"/>
    <col min="13836" max="14081" width="9.140625" style="196"/>
    <col min="14082" max="14082" width="4.140625" style="196" customWidth="1"/>
    <col min="14083" max="14083" width="18.7109375" style="196" customWidth="1"/>
    <col min="14084" max="14084" width="16.5703125" style="196" customWidth="1"/>
    <col min="14085" max="14085" width="9.140625" style="196" customWidth="1"/>
    <col min="14086" max="14086" width="11.28515625" style="196" customWidth="1"/>
    <col min="14087" max="14087" width="10.5703125" style="196" customWidth="1"/>
    <col min="14088" max="14088" width="15.42578125" style="196" customWidth="1"/>
    <col min="14089" max="14089" width="16.42578125" style="196" customWidth="1"/>
    <col min="14090" max="14090" width="10.85546875" style="196" customWidth="1"/>
    <col min="14091" max="14091" width="15.140625" style="196" customWidth="1"/>
    <col min="14092" max="14337" width="9.140625" style="196"/>
    <col min="14338" max="14338" width="4.140625" style="196" customWidth="1"/>
    <col min="14339" max="14339" width="18.7109375" style="196" customWidth="1"/>
    <col min="14340" max="14340" width="16.5703125" style="196" customWidth="1"/>
    <col min="14341" max="14341" width="9.140625" style="196" customWidth="1"/>
    <col min="14342" max="14342" width="11.28515625" style="196" customWidth="1"/>
    <col min="14343" max="14343" width="10.5703125" style="196" customWidth="1"/>
    <col min="14344" max="14344" width="15.42578125" style="196" customWidth="1"/>
    <col min="14345" max="14345" width="16.42578125" style="196" customWidth="1"/>
    <col min="14346" max="14346" width="10.85546875" style="196" customWidth="1"/>
    <col min="14347" max="14347" width="15.140625" style="196" customWidth="1"/>
    <col min="14348" max="14593" width="9.140625" style="196"/>
    <col min="14594" max="14594" width="4.140625" style="196" customWidth="1"/>
    <col min="14595" max="14595" width="18.7109375" style="196" customWidth="1"/>
    <col min="14596" max="14596" width="16.5703125" style="196" customWidth="1"/>
    <col min="14597" max="14597" width="9.140625" style="196" customWidth="1"/>
    <col min="14598" max="14598" width="11.28515625" style="196" customWidth="1"/>
    <col min="14599" max="14599" width="10.5703125" style="196" customWidth="1"/>
    <col min="14600" max="14600" width="15.42578125" style="196" customWidth="1"/>
    <col min="14601" max="14601" width="16.42578125" style="196" customWidth="1"/>
    <col min="14602" max="14602" width="10.85546875" style="196" customWidth="1"/>
    <col min="14603" max="14603" width="15.140625" style="196" customWidth="1"/>
    <col min="14604" max="14849" width="9.140625" style="196"/>
    <col min="14850" max="14850" width="4.140625" style="196" customWidth="1"/>
    <col min="14851" max="14851" width="18.7109375" style="196" customWidth="1"/>
    <col min="14852" max="14852" width="16.5703125" style="196" customWidth="1"/>
    <col min="14853" max="14853" width="9.140625" style="196" customWidth="1"/>
    <col min="14854" max="14854" width="11.28515625" style="196" customWidth="1"/>
    <col min="14855" max="14855" width="10.5703125" style="196" customWidth="1"/>
    <col min="14856" max="14856" width="15.42578125" style="196" customWidth="1"/>
    <col min="14857" max="14857" width="16.42578125" style="196" customWidth="1"/>
    <col min="14858" max="14858" width="10.85546875" style="196" customWidth="1"/>
    <col min="14859" max="14859" width="15.140625" style="196" customWidth="1"/>
    <col min="14860" max="15105" width="9.140625" style="196"/>
    <col min="15106" max="15106" width="4.140625" style="196" customWidth="1"/>
    <col min="15107" max="15107" width="18.7109375" style="196" customWidth="1"/>
    <col min="15108" max="15108" width="16.5703125" style="196" customWidth="1"/>
    <col min="15109" max="15109" width="9.140625" style="196" customWidth="1"/>
    <col min="15110" max="15110" width="11.28515625" style="196" customWidth="1"/>
    <col min="15111" max="15111" width="10.5703125" style="196" customWidth="1"/>
    <col min="15112" max="15112" width="15.42578125" style="196" customWidth="1"/>
    <col min="15113" max="15113" width="16.42578125" style="196" customWidth="1"/>
    <col min="15114" max="15114" width="10.85546875" style="196" customWidth="1"/>
    <col min="15115" max="15115" width="15.140625" style="196" customWidth="1"/>
    <col min="15116" max="15361" width="9.140625" style="196"/>
    <col min="15362" max="15362" width="4.140625" style="196" customWidth="1"/>
    <col min="15363" max="15363" width="18.7109375" style="196" customWidth="1"/>
    <col min="15364" max="15364" width="16.5703125" style="196" customWidth="1"/>
    <col min="15365" max="15365" width="9.140625" style="196" customWidth="1"/>
    <col min="15366" max="15366" width="11.28515625" style="196" customWidth="1"/>
    <col min="15367" max="15367" width="10.5703125" style="196" customWidth="1"/>
    <col min="15368" max="15368" width="15.42578125" style="196" customWidth="1"/>
    <col min="15369" max="15369" width="16.42578125" style="196" customWidth="1"/>
    <col min="15370" max="15370" width="10.85546875" style="196" customWidth="1"/>
    <col min="15371" max="15371" width="15.140625" style="196" customWidth="1"/>
    <col min="15372" max="15617" width="9.140625" style="196"/>
    <col min="15618" max="15618" width="4.140625" style="196" customWidth="1"/>
    <col min="15619" max="15619" width="18.7109375" style="196" customWidth="1"/>
    <col min="15620" max="15620" width="16.5703125" style="196" customWidth="1"/>
    <col min="15621" max="15621" width="9.140625" style="196" customWidth="1"/>
    <col min="15622" max="15622" width="11.28515625" style="196" customWidth="1"/>
    <col min="15623" max="15623" width="10.5703125" style="196" customWidth="1"/>
    <col min="15624" max="15624" width="15.42578125" style="196" customWidth="1"/>
    <col min="15625" max="15625" width="16.42578125" style="196" customWidth="1"/>
    <col min="15626" max="15626" width="10.85546875" style="196" customWidth="1"/>
    <col min="15627" max="15627" width="15.140625" style="196" customWidth="1"/>
    <col min="15628" max="15873" width="9.140625" style="196"/>
    <col min="15874" max="15874" width="4.140625" style="196" customWidth="1"/>
    <col min="15875" max="15875" width="18.7109375" style="196" customWidth="1"/>
    <col min="15876" max="15876" width="16.5703125" style="196" customWidth="1"/>
    <col min="15877" max="15877" width="9.140625" style="196" customWidth="1"/>
    <col min="15878" max="15878" width="11.28515625" style="196" customWidth="1"/>
    <col min="15879" max="15879" width="10.5703125" style="196" customWidth="1"/>
    <col min="15880" max="15880" width="15.42578125" style="196" customWidth="1"/>
    <col min="15881" max="15881" width="16.42578125" style="196" customWidth="1"/>
    <col min="15882" max="15882" width="10.85546875" style="196" customWidth="1"/>
    <col min="15883" max="15883" width="15.140625" style="196" customWidth="1"/>
    <col min="15884" max="16129" width="9.140625" style="196"/>
    <col min="16130" max="16130" width="4.140625" style="196" customWidth="1"/>
    <col min="16131" max="16131" width="18.7109375" style="196" customWidth="1"/>
    <col min="16132" max="16132" width="16.5703125" style="196" customWidth="1"/>
    <col min="16133" max="16133" width="9.140625" style="196" customWidth="1"/>
    <col min="16134" max="16134" width="11.28515625" style="196" customWidth="1"/>
    <col min="16135" max="16135" width="10.5703125" style="196" customWidth="1"/>
    <col min="16136" max="16136" width="15.42578125" style="196" customWidth="1"/>
    <col min="16137" max="16137" width="16.42578125" style="196" customWidth="1"/>
    <col min="16138" max="16138" width="10.85546875" style="196" customWidth="1"/>
    <col min="16139" max="16139" width="15.140625" style="196" customWidth="1"/>
    <col min="16140" max="16384" width="9.140625" style="196"/>
  </cols>
  <sheetData>
    <row r="1" spans="1:14" ht="15.75">
      <c r="A1" s="471" t="s">
        <v>262</v>
      </c>
      <c r="B1" s="471"/>
      <c r="C1" s="471" t="s">
        <v>263</v>
      </c>
      <c r="D1" s="471"/>
      <c r="E1" s="471"/>
      <c r="F1" s="471"/>
      <c r="G1" s="471"/>
      <c r="H1" s="471"/>
      <c r="I1" s="471"/>
      <c r="J1" s="194"/>
      <c r="K1" s="195"/>
    </row>
    <row r="2" spans="1:14" ht="15.75">
      <c r="A2" s="472" t="s">
        <v>385</v>
      </c>
      <c r="B2" s="472"/>
      <c r="C2" s="472" t="s">
        <v>242</v>
      </c>
      <c r="D2" s="472"/>
      <c r="E2" s="472"/>
      <c r="F2" s="472"/>
      <c r="G2" s="472"/>
      <c r="H2" s="472"/>
      <c r="I2" s="472"/>
      <c r="J2" s="194"/>
      <c r="K2" s="195"/>
    </row>
    <row r="3" spans="1:14" ht="15.75">
      <c r="A3" s="473"/>
      <c r="B3" s="473"/>
      <c r="C3" s="474"/>
      <c r="D3" s="474"/>
      <c r="E3" s="474"/>
      <c r="F3" s="474"/>
      <c r="G3" s="474"/>
      <c r="H3" s="474"/>
      <c r="I3" s="474"/>
      <c r="J3" s="198"/>
      <c r="K3" s="195"/>
    </row>
    <row r="4" spans="1:14" ht="18.75">
      <c r="A4" s="440" t="s">
        <v>266</v>
      </c>
      <c r="B4" s="440"/>
      <c r="C4" s="440"/>
      <c r="D4" s="440"/>
      <c r="E4" s="440"/>
      <c r="F4" s="440"/>
      <c r="G4" s="440"/>
      <c r="H4" s="440"/>
      <c r="I4" s="440"/>
      <c r="J4" s="195"/>
      <c r="K4" s="195"/>
    </row>
    <row r="5" spans="1:14" ht="15.75">
      <c r="A5" s="475"/>
      <c r="B5" s="476"/>
      <c r="C5" s="476"/>
      <c r="D5" s="476"/>
      <c r="E5" s="476"/>
      <c r="F5" s="476"/>
      <c r="G5" s="476"/>
      <c r="H5" s="476"/>
      <c r="I5" s="476"/>
      <c r="J5" s="195"/>
      <c r="K5" s="195"/>
    </row>
    <row r="6" spans="1:14" s="202" customFormat="1" ht="78.75">
      <c r="A6" s="200" t="s">
        <v>46</v>
      </c>
      <c r="B6" s="200" t="s">
        <v>264</v>
      </c>
      <c r="C6" s="200" t="s">
        <v>178</v>
      </c>
      <c r="D6" s="201" t="s">
        <v>267</v>
      </c>
      <c r="E6" s="201" t="s">
        <v>269</v>
      </c>
      <c r="F6" s="201" t="s">
        <v>270</v>
      </c>
      <c r="G6" s="201" t="s">
        <v>255</v>
      </c>
      <c r="H6" s="200" t="s">
        <v>260</v>
      </c>
      <c r="I6" s="200" t="s">
        <v>251</v>
      </c>
    </row>
    <row r="7" spans="1:14" s="202" customFormat="1" ht="16.5">
      <c r="A7" s="300" t="s">
        <v>233</v>
      </c>
      <c r="B7" s="301" t="s">
        <v>355</v>
      </c>
      <c r="C7" s="302" t="s">
        <v>268</v>
      </c>
      <c r="D7" s="303">
        <v>0.5</v>
      </c>
      <c r="E7" s="477">
        <f>D7*1490000</f>
        <v>745000</v>
      </c>
      <c r="F7" s="477">
        <f>D7*1800000</f>
        <v>900000</v>
      </c>
      <c r="G7" s="477">
        <f>F7-E7</f>
        <v>155000</v>
      </c>
      <c r="H7" s="477">
        <f>G7*6</f>
        <v>930000</v>
      </c>
      <c r="I7" s="477"/>
    </row>
    <row r="8" spans="1:14" s="202" customFormat="1" ht="16.5">
      <c r="A8" s="304" t="s">
        <v>234</v>
      </c>
      <c r="B8" s="305" t="s">
        <v>363</v>
      </c>
      <c r="C8" s="306" t="s">
        <v>405</v>
      </c>
      <c r="D8" s="307">
        <v>0.4</v>
      </c>
      <c r="E8" s="478">
        <f t="shared" ref="E8:E13" si="0">D8*1490000</f>
        <v>596000</v>
      </c>
      <c r="F8" s="478">
        <f t="shared" ref="F8:F13" si="1">D8*1800000</f>
        <v>720000</v>
      </c>
      <c r="G8" s="478">
        <f t="shared" ref="G8:G13" si="2">F8-E8</f>
        <v>124000</v>
      </c>
      <c r="H8" s="478">
        <f t="shared" ref="H8:H13" si="3">G8*6</f>
        <v>744000</v>
      </c>
      <c r="I8" s="478"/>
    </row>
    <row r="9" spans="1:14" s="202" customFormat="1" ht="16.5">
      <c r="A9" s="304" t="s">
        <v>239</v>
      </c>
      <c r="B9" s="305" t="s">
        <v>349</v>
      </c>
      <c r="C9" s="306" t="s">
        <v>406</v>
      </c>
      <c r="D9" s="307">
        <v>0.3</v>
      </c>
      <c r="E9" s="478">
        <f t="shared" si="0"/>
        <v>447000</v>
      </c>
      <c r="F9" s="478">
        <f t="shared" si="1"/>
        <v>540000</v>
      </c>
      <c r="G9" s="478">
        <f t="shared" si="2"/>
        <v>93000</v>
      </c>
      <c r="H9" s="478">
        <f t="shared" si="3"/>
        <v>558000</v>
      </c>
      <c r="I9" s="478"/>
    </row>
    <row r="10" spans="1:14" s="202" customFormat="1" ht="16.5">
      <c r="A10" s="304" t="s">
        <v>367</v>
      </c>
      <c r="B10" s="305" t="s">
        <v>359</v>
      </c>
      <c r="C10" s="306" t="s">
        <v>406</v>
      </c>
      <c r="D10" s="307">
        <v>0.3</v>
      </c>
      <c r="E10" s="478">
        <f t="shared" si="0"/>
        <v>447000</v>
      </c>
      <c r="F10" s="478">
        <f t="shared" si="1"/>
        <v>540000</v>
      </c>
      <c r="G10" s="478">
        <f t="shared" si="2"/>
        <v>93000</v>
      </c>
      <c r="H10" s="478">
        <f t="shared" si="3"/>
        <v>558000</v>
      </c>
      <c r="I10" s="478"/>
    </row>
    <row r="11" spans="1:14" s="202" customFormat="1" ht="16.5">
      <c r="A11" s="304" t="s">
        <v>369</v>
      </c>
      <c r="B11" s="305" t="s">
        <v>407</v>
      </c>
      <c r="C11" s="306" t="s">
        <v>406</v>
      </c>
      <c r="D11" s="307">
        <v>0.3</v>
      </c>
      <c r="E11" s="478">
        <f t="shared" si="0"/>
        <v>447000</v>
      </c>
      <c r="F11" s="478">
        <f t="shared" si="1"/>
        <v>540000</v>
      </c>
      <c r="G11" s="478">
        <f t="shared" si="2"/>
        <v>93000</v>
      </c>
      <c r="H11" s="478">
        <f t="shared" si="3"/>
        <v>558000</v>
      </c>
      <c r="I11" s="478"/>
    </row>
    <row r="12" spans="1:14" s="202" customFormat="1" ht="16.5">
      <c r="A12" s="304" t="s">
        <v>371</v>
      </c>
      <c r="B12" s="305" t="s">
        <v>322</v>
      </c>
      <c r="C12" s="306" t="s">
        <v>406</v>
      </c>
      <c r="D12" s="307">
        <v>0.3</v>
      </c>
      <c r="E12" s="478">
        <f t="shared" si="0"/>
        <v>447000</v>
      </c>
      <c r="F12" s="478">
        <f t="shared" si="1"/>
        <v>540000</v>
      </c>
      <c r="G12" s="478">
        <f t="shared" ref="G12" si="4">F12-E12</f>
        <v>93000</v>
      </c>
      <c r="H12" s="478">
        <f t="shared" ref="H12" si="5">G12*6</f>
        <v>558000</v>
      </c>
      <c r="I12" s="478"/>
    </row>
    <row r="13" spans="1:14" s="202" customFormat="1" ht="16.5">
      <c r="A13" s="308" t="s">
        <v>372</v>
      </c>
      <c r="B13" s="479" t="s">
        <v>408</v>
      </c>
      <c r="C13" s="309" t="s">
        <v>406</v>
      </c>
      <c r="D13" s="310">
        <v>0.3</v>
      </c>
      <c r="E13" s="480">
        <f t="shared" si="0"/>
        <v>447000</v>
      </c>
      <c r="F13" s="480">
        <f t="shared" si="1"/>
        <v>540000</v>
      </c>
      <c r="G13" s="480">
        <f t="shared" si="2"/>
        <v>93000</v>
      </c>
      <c r="H13" s="480">
        <f t="shared" si="3"/>
        <v>558000</v>
      </c>
      <c r="I13" s="480"/>
    </row>
    <row r="14" spans="1:14" s="205" customFormat="1" ht="16.5">
      <c r="A14" s="481"/>
      <c r="B14" s="200" t="s">
        <v>65</v>
      </c>
      <c r="C14" s="482"/>
      <c r="D14" s="483"/>
      <c r="E14" s="484"/>
      <c r="F14" s="484"/>
      <c r="G14" s="484"/>
      <c r="H14" s="484">
        <f>SUM(H7:H13)</f>
        <v>4464000</v>
      </c>
      <c r="I14" s="484"/>
      <c r="J14" s="203"/>
      <c r="K14" s="204">
        <f>184*3*0.08*1490000</f>
        <v>65798400.000000007</v>
      </c>
    </row>
    <row r="15" spans="1:14" s="208" customFormat="1" ht="18.75">
      <c r="A15" s="206"/>
      <c r="B15" s="207"/>
      <c r="I15" s="209"/>
      <c r="J15" s="210"/>
      <c r="K15" s="209"/>
    </row>
    <row r="16" spans="1:14" s="195" customFormat="1" ht="16.5">
      <c r="A16" s="211"/>
      <c r="B16" s="211"/>
      <c r="C16" s="211"/>
      <c r="D16" s="211"/>
      <c r="E16" s="211"/>
      <c r="F16" s="211"/>
      <c r="G16" s="211"/>
      <c r="H16" s="211"/>
      <c r="K16" s="212"/>
      <c r="N16" s="213"/>
    </row>
    <row r="17" spans="1:11" s="195" customFormat="1" ht="15.75">
      <c r="A17" s="199"/>
      <c r="D17" s="211"/>
      <c r="E17" s="438"/>
      <c r="F17" s="438"/>
      <c r="G17" s="438"/>
      <c r="H17" s="438"/>
      <c r="I17" s="438"/>
      <c r="J17" s="211"/>
      <c r="K17" s="212"/>
    </row>
    <row r="18" spans="1:11" s="195" customFormat="1" ht="15.75">
      <c r="A18" s="199"/>
      <c r="B18" s="194"/>
      <c r="D18" s="194"/>
      <c r="E18" s="194"/>
      <c r="F18" s="194"/>
      <c r="G18" s="194"/>
      <c r="H18" s="439"/>
      <c r="I18" s="439"/>
      <c r="K18" s="212"/>
    </row>
    <row r="19" spans="1:11" s="195" customFormat="1" ht="15.75">
      <c r="A19" s="199"/>
      <c r="B19" s="197"/>
      <c r="C19" s="197"/>
      <c r="D19" s="439"/>
      <c r="E19" s="439"/>
      <c r="F19" s="197"/>
      <c r="G19" s="197"/>
      <c r="H19" s="439"/>
      <c r="I19" s="439"/>
      <c r="J19" s="194"/>
    </row>
    <row r="20" spans="1:11" s="195" customFormat="1" ht="15.75">
      <c r="A20" s="199"/>
      <c r="C20" s="199"/>
    </row>
    <row r="21" spans="1:11" s="195" customFormat="1" ht="15.75">
      <c r="A21" s="199"/>
      <c r="C21" s="199"/>
      <c r="K21" s="214"/>
    </row>
    <row r="22" spans="1:11" s="195" customFormat="1" ht="15.75">
      <c r="A22" s="199"/>
      <c r="C22" s="199"/>
    </row>
    <row r="23" spans="1:11" s="195" customFormat="1" ht="15.75">
      <c r="A23" s="199"/>
      <c r="C23" s="199"/>
    </row>
    <row r="24" spans="1:11" s="195" customFormat="1" ht="15.75">
      <c r="A24" s="199"/>
      <c r="C24" s="199"/>
    </row>
    <row r="25" spans="1:11" s="195" customFormat="1" ht="15.75">
      <c r="A25" s="441"/>
      <c r="B25" s="441"/>
      <c r="C25" s="215"/>
      <c r="D25" s="441"/>
      <c r="E25" s="441"/>
      <c r="F25" s="217"/>
      <c r="G25" s="217"/>
      <c r="H25" s="441"/>
      <c r="I25" s="441"/>
    </row>
  </sheetData>
  <mergeCells count="12">
    <mergeCell ref="H18:I18"/>
    <mergeCell ref="D19:E19"/>
    <mergeCell ref="H19:I19"/>
    <mergeCell ref="A25:B25"/>
    <mergeCell ref="D25:E25"/>
    <mergeCell ref="H25:I25"/>
    <mergeCell ref="E17:I17"/>
    <mergeCell ref="A1:B1"/>
    <mergeCell ref="C1:I1"/>
    <mergeCell ref="A2:B2"/>
    <mergeCell ref="C2:I2"/>
    <mergeCell ref="A4:I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election activeCell="A4" sqref="A4:U4"/>
    </sheetView>
  </sheetViews>
  <sheetFormatPr defaultColWidth="9.140625" defaultRowHeight="15.75"/>
  <cols>
    <col min="1" max="1" width="4.42578125" style="72" customWidth="1"/>
    <col min="2" max="2" width="25.85546875" style="72" customWidth="1"/>
    <col min="3" max="3" width="17.7109375" style="72" customWidth="1"/>
    <col min="4" max="4" width="11.140625" style="72" customWidth="1"/>
    <col min="5" max="5" width="11.5703125" style="72" customWidth="1"/>
    <col min="6" max="6" width="12.42578125" style="72" customWidth="1"/>
    <col min="7" max="7" width="16.85546875" style="72" customWidth="1"/>
    <col min="8" max="8" width="15.28515625" style="72" customWidth="1"/>
    <col min="9" max="10" width="13.7109375" style="72" customWidth="1"/>
    <col min="11" max="11" width="14" style="72" customWidth="1"/>
    <col min="12" max="16384" width="9.140625" style="72"/>
  </cols>
  <sheetData>
    <row r="1" spans="1:14">
      <c r="A1" s="388">
        <v>1</v>
      </c>
      <c r="B1" s="388"/>
      <c r="C1" s="388"/>
      <c r="D1" s="388"/>
      <c r="E1" s="388"/>
      <c r="F1" s="388"/>
      <c r="G1" s="388"/>
      <c r="H1" s="388"/>
      <c r="I1" s="388"/>
      <c r="J1" s="388"/>
      <c r="K1" s="388"/>
    </row>
    <row r="2" spans="1:14">
      <c r="A2" s="85" t="s">
        <v>47</v>
      </c>
      <c r="B2" s="85"/>
      <c r="C2" s="84"/>
      <c r="D2" s="84"/>
      <c r="K2" s="71" t="s">
        <v>135</v>
      </c>
    </row>
    <row r="4" spans="1:14" s="82" customFormat="1" ht="39.75" customHeight="1">
      <c r="A4" s="442" t="s">
        <v>134</v>
      </c>
      <c r="B4" s="442"/>
      <c r="C4" s="442"/>
      <c r="D4" s="442"/>
      <c r="E4" s="442"/>
      <c r="F4" s="442"/>
      <c r="G4" s="442"/>
      <c r="H4" s="442"/>
      <c r="I4" s="442"/>
      <c r="J4" s="442"/>
      <c r="K4" s="442"/>
      <c r="L4" s="83"/>
      <c r="M4" s="83"/>
    </row>
    <row r="5" spans="1:14" ht="18.75">
      <c r="A5" s="390" t="str">
        <f>+'4a'!A2:C2</f>
        <v>(Kèm theo Công văn số 210/UBND ngày   22   tháng 8 năm 2023 của UBND xã Sơn Tinh</v>
      </c>
      <c r="B5" s="390"/>
      <c r="C5" s="390"/>
      <c r="D5" s="390"/>
      <c r="E5" s="390"/>
      <c r="F5" s="390"/>
      <c r="G5" s="390"/>
      <c r="H5" s="390"/>
      <c r="I5" s="390"/>
      <c r="J5" s="390"/>
      <c r="K5" s="390"/>
      <c r="L5" s="109"/>
      <c r="M5" s="109"/>
      <c r="N5" s="109"/>
    </row>
    <row r="6" spans="1:14" ht="18.75">
      <c r="A6" s="110"/>
      <c r="B6" s="110"/>
      <c r="C6" s="110"/>
      <c r="D6" s="110"/>
      <c r="E6" s="110"/>
      <c r="F6" s="110"/>
      <c r="G6" s="110"/>
      <c r="H6" s="110"/>
      <c r="I6" s="110"/>
      <c r="J6" s="110"/>
      <c r="K6" s="110"/>
      <c r="L6" s="109"/>
      <c r="M6" s="109"/>
      <c r="N6" s="109"/>
    </row>
    <row r="7" spans="1:14">
      <c r="K7" s="80" t="s">
        <v>0</v>
      </c>
    </row>
    <row r="8" spans="1:14" ht="48" customHeight="1">
      <c r="A8" s="391" t="s">
        <v>1</v>
      </c>
      <c r="B8" s="394" t="s">
        <v>114</v>
      </c>
      <c r="C8" s="394" t="s">
        <v>133</v>
      </c>
      <c r="D8" s="397" t="s">
        <v>116</v>
      </c>
      <c r="E8" s="398"/>
      <c r="F8" s="399"/>
      <c r="G8" s="397" t="s">
        <v>132</v>
      </c>
      <c r="H8" s="398"/>
      <c r="I8" s="399"/>
      <c r="J8" s="394" t="s">
        <v>131</v>
      </c>
      <c r="K8" s="394" t="s">
        <v>130</v>
      </c>
    </row>
    <row r="9" spans="1:14" ht="15.75" customHeight="1">
      <c r="A9" s="392"/>
      <c r="B9" s="395" t="s">
        <v>114</v>
      </c>
      <c r="C9" s="395"/>
      <c r="D9" s="394" t="s">
        <v>108</v>
      </c>
      <c r="E9" s="394" t="s">
        <v>113</v>
      </c>
      <c r="F9" s="394" t="s">
        <v>112</v>
      </c>
      <c r="G9" s="394" t="s">
        <v>129</v>
      </c>
      <c r="H9" s="394" t="s">
        <v>128</v>
      </c>
      <c r="I9" s="394" t="s">
        <v>127</v>
      </c>
      <c r="J9" s="395"/>
      <c r="K9" s="395"/>
    </row>
    <row r="10" spans="1:14" ht="15.75" customHeight="1">
      <c r="A10" s="392"/>
      <c r="B10" s="395"/>
      <c r="C10" s="395"/>
      <c r="D10" s="395"/>
      <c r="E10" s="395"/>
      <c r="F10" s="395"/>
      <c r="G10" s="395"/>
      <c r="H10" s="400"/>
      <c r="I10" s="395"/>
      <c r="J10" s="395"/>
      <c r="K10" s="395"/>
    </row>
    <row r="11" spans="1:14" ht="15.75" customHeight="1">
      <c r="A11" s="392"/>
      <c r="B11" s="395"/>
      <c r="C11" s="395"/>
      <c r="D11" s="395" t="s">
        <v>111</v>
      </c>
      <c r="E11" s="395"/>
      <c r="F11" s="395"/>
      <c r="G11" s="395"/>
      <c r="H11" s="400"/>
      <c r="I11" s="395"/>
      <c r="J11" s="395"/>
      <c r="K11" s="395"/>
    </row>
    <row r="12" spans="1:14" s="79" customFormat="1" ht="15.75" customHeight="1">
      <c r="A12" s="392"/>
      <c r="B12" s="395"/>
      <c r="C12" s="395"/>
      <c r="D12" s="395"/>
      <c r="E12" s="395"/>
      <c r="F12" s="395"/>
      <c r="G12" s="395"/>
      <c r="H12" s="400"/>
      <c r="I12" s="395"/>
      <c r="J12" s="395"/>
      <c r="K12" s="395"/>
    </row>
    <row r="13" spans="1:14" s="79" customFormat="1" ht="15.75" customHeight="1">
      <c r="A13" s="393"/>
      <c r="B13" s="396"/>
      <c r="C13" s="396"/>
      <c r="D13" s="396"/>
      <c r="E13" s="396"/>
      <c r="F13" s="396"/>
      <c r="G13" s="396"/>
      <c r="H13" s="401"/>
      <c r="I13" s="396"/>
      <c r="J13" s="396"/>
      <c r="K13" s="396"/>
    </row>
    <row r="14" spans="1:14" s="77" customFormat="1" ht="25.5">
      <c r="A14" s="78" t="s">
        <v>4</v>
      </c>
      <c r="B14" s="78" t="s">
        <v>8</v>
      </c>
      <c r="C14" s="78">
        <v>1</v>
      </c>
      <c r="D14" s="78" t="s">
        <v>126</v>
      </c>
      <c r="E14" s="78">
        <v>3</v>
      </c>
      <c r="F14" s="78">
        <v>4</v>
      </c>
      <c r="G14" s="78" t="s">
        <v>125</v>
      </c>
      <c r="H14" s="78" t="s">
        <v>124</v>
      </c>
      <c r="I14" s="78" t="s">
        <v>123</v>
      </c>
      <c r="J14" s="78" t="s">
        <v>122</v>
      </c>
      <c r="K14" s="78" t="s">
        <v>121</v>
      </c>
    </row>
    <row r="15" spans="1:14" ht="19.5" customHeight="1">
      <c r="A15" s="108"/>
      <c r="B15" s="107" t="s">
        <v>108</v>
      </c>
      <c r="C15" s="106"/>
      <c r="D15" s="105"/>
      <c r="E15" s="105"/>
      <c r="F15" s="105"/>
      <c r="G15" s="105"/>
      <c r="H15" s="104"/>
      <c r="I15" s="104"/>
      <c r="J15" s="104"/>
      <c r="K15" s="103"/>
    </row>
    <row r="16" spans="1:14" ht="15" customHeight="1">
      <c r="A16" s="101" t="s">
        <v>9</v>
      </c>
      <c r="B16" s="100" t="s">
        <v>49</v>
      </c>
      <c r="C16" s="98"/>
      <c r="D16" s="90"/>
      <c r="E16" s="90"/>
      <c r="F16" s="90"/>
      <c r="G16" s="90"/>
      <c r="H16" s="89"/>
      <c r="I16" s="89"/>
      <c r="J16" s="89"/>
      <c r="K16" s="97"/>
    </row>
    <row r="17" spans="1:11" ht="15" customHeight="1">
      <c r="A17" s="91">
        <v>1</v>
      </c>
      <c r="B17" s="96" t="s">
        <v>117</v>
      </c>
      <c r="C17" s="98"/>
      <c r="D17" s="90"/>
      <c r="E17" s="90"/>
      <c r="F17" s="90"/>
      <c r="G17" s="90"/>
      <c r="H17" s="89"/>
      <c r="I17" s="89"/>
      <c r="J17" s="89"/>
      <c r="K17" s="97"/>
    </row>
    <row r="18" spans="1:11" ht="15" customHeight="1">
      <c r="A18" s="91">
        <v>2</v>
      </c>
      <c r="B18" s="96" t="s">
        <v>117</v>
      </c>
      <c r="C18" s="98"/>
      <c r="D18" s="90"/>
      <c r="E18" s="90"/>
      <c r="F18" s="90"/>
      <c r="G18" s="90"/>
      <c r="H18" s="89"/>
      <c r="I18" s="89"/>
      <c r="J18" s="89"/>
      <c r="K18" s="97"/>
    </row>
    <row r="19" spans="1:11" ht="15" customHeight="1">
      <c r="A19" s="91">
        <v>3</v>
      </c>
      <c r="B19" s="102" t="s">
        <v>120</v>
      </c>
      <c r="C19" s="98"/>
      <c r="D19" s="90"/>
      <c r="E19" s="90"/>
      <c r="F19" s="90"/>
      <c r="G19" s="90"/>
      <c r="H19" s="89"/>
      <c r="I19" s="89"/>
      <c r="J19" s="89"/>
      <c r="K19" s="97"/>
    </row>
    <row r="20" spans="1:11" ht="15" customHeight="1">
      <c r="A20" s="101" t="s">
        <v>10</v>
      </c>
      <c r="B20" s="100" t="s">
        <v>48</v>
      </c>
      <c r="C20" s="98"/>
      <c r="D20" s="90"/>
      <c r="E20" s="90"/>
      <c r="F20" s="90"/>
      <c r="G20" s="90"/>
      <c r="H20" s="89"/>
      <c r="I20" s="89"/>
      <c r="J20" s="89"/>
      <c r="K20" s="97"/>
    </row>
    <row r="21" spans="1:11" ht="15" customHeight="1">
      <c r="A21" s="95">
        <v>1</v>
      </c>
      <c r="B21" s="94" t="s">
        <v>30</v>
      </c>
      <c r="C21" s="98"/>
      <c r="D21" s="90"/>
      <c r="E21" s="90"/>
      <c r="F21" s="90"/>
      <c r="G21" s="90"/>
      <c r="H21" s="89"/>
      <c r="I21" s="89"/>
      <c r="J21" s="89"/>
      <c r="K21" s="97"/>
    </row>
    <row r="22" spans="1:11" ht="15" customHeight="1">
      <c r="A22" s="91"/>
      <c r="B22" s="99" t="s">
        <v>29</v>
      </c>
      <c r="C22" s="98"/>
      <c r="D22" s="90"/>
      <c r="E22" s="90"/>
      <c r="F22" s="90"/>
      <c r="G22" s="90"/>
      <c r="H22" s="89"/>
      <c r="I22" s="89"/>
      <c r="J22" s="89"/>
      <c r="K22" s="97"/>
    </row>
    <row r="23" spans="1:11" ht="15" customHeight="1">
      <c r="A23" s="91"/>
      <c r="B23" s="94" t="s">
        <v>119</v>
      </c>
      <c r="C23" s="98"/>
      <c r="D23" s="90"/>
      <c r="E23" s="90"/>
      <c r="F23" s="90"/>
      <c r="G23" s="90"/>
      <c r="H23" s="89"/>
      <c r="I23" s="89"/>
      <c r="J23" s="89"/>
      <c r="K23" s="97"/>
    </row>
    <row r="24" spans="1:11" ht="15" customHeight="1">
      <c r="A24" s="91"/>
      <c r="B24" s="96" t="s">
        <v>117</v>
      </c>
      <c r="C24" s="98"/>
      <c r="D24" s="90"/>
      <c r="E24" s="90"/>
      <c r="F24" s="90"/>
      <c r="G24" s="90"/>
      <c r="H24" s="89"/>
      <c r="I24" s="89"/>
      <c r="J24" s="89"/>
      <c r="K24" s="97"/>
    </row>
    <row r="25" spans="1:11" ht="15" customHeight="1">
      <c r="A25" s="91"/>
      <c r="B25" s="96" t="s">
        <v>117</v>
      </c>
      <c r="C25" s="98"/>
      <c r="D25" s="90"/>
      <c r="E25" s="90"/>
      <c r="F25" s="90"/>
      <c r="G25" s="90"/>
      <c r="H25" s="89"/>
      <c r="I25" s="89"/>
      <c r="J25" s="89"/>
      <c r="K25" s="97"/>
    </row>
    <row r="26" spans="1:11" ht="15" customHeight="1">
      <c r="A26" s="91"/>
      <c r="B26" s="94" t="s">
        <v>119</v>
      </c>
      <c r="C26" s="98"/>
      <c r="D26" s="90"/>
      <c r="E26" s="90"/>
      <c r="F26" s="90"/>
      <c r="G26" s="90"/>
      <c r="H26" s="89"/>
      <c r="I26" s="89"/>
      <c r="J26" s="89"/>
      <c r="K26" s="97"/>
    </row>
    <row r="27" spans="1:11" ht="15" customHeight="1">
      <c r="A27" s="91"/>
      <c r="B27" s="96" t="s">
        <v>117</v>
      </c>
      <c r="C27" s="98"/>
      <c r="D27" s="90"/>
      <c r="E27" s="90"/>
      <c r="F27" s="90"/>
      <c r="G27" s="90"/>
      <c r="H27" s="89"/>
      <c r="I27" s="89"/>
      <c r="J27" s="89"/>
      <c r="K27" s="97"/>
    </row>
    <row r="28" spans="1:11" ht="15" customHeight="1">
      <c r="A28" s="91"/>
      <c r="B28" s="96" t="s">
        <v>117</v>
      </c>
      <c r="C28" s="98"/>
      <c r="D28" s="90"/>
      <c r="E28" s="90"/>
      <c r="F28" s="90"/>
      <c r="G28" s="90"/>
      <c r="H28" s="89"/>
      <c r="I28" s="89"/>
      <c r="J28" s="89"/>
      <c r="K28" s="97"/>
    </row>
    <row r="29" spans="1:11" ht="15" customHeight="1">
      <c r="A29" s="91"/>
      <c r="B29" s="94" t="s">
        <v>118</v>
      </c>
      <c r="C29" s="98"/>
      <c r="D29" s="90"/>
      <c r="E29" s="90"/>
      <c r="F29" s="90"/>
      <c r="G29" s="90"/>
      <c r="H29" s="89"/>
      <c r="I29" s="89"/>
      <c r="J29" s="89"/>
      <c r="K29" s="97"/>
    </row>
    <row r="30" spans="1:11">
      <c r="A30" s="91"/>
      <c r="B30" s="96" t="s">
        <v>117</v>
      </c>
      <c r="C30" s="91"/>
      <c r="D30" s="90"/>
      <c r="E30" s="90"/>
      <c r="F30" s="90"/>
      <c r="G30" s="90"/>
      <c r="H30" s="89"/>
      <c r="I30" s="89"/>
      <c r="J30" s="89"/>
      <c r="K30" s="89"/>
    </row>
    <row r="31" spans="1:11">
      <c r="A31" s="91"/>
      <c r="B31" s="96" t="s">
        <v>117</v>
      </c>
      <c r="C31" s="91"/>
      <c r="D31" s="90"/>
      <c r="E31" s="90"/>
      <c r="F31" s="90"/>
      <c r="G31" s="90"/>
      <c r="H31" s="89"/>
      <c r="I31" s="89"/>
      <c r="J31" s="89"/>
      <c r="K31" s="89"/>
    </row>
    <row r="32" spans="1:11">
      <c r="A32" s="91"/>
      <c r="B32" s="94" t="s">
        <v>118</v>
      </c>
      <c r="C32" s="91"/>
      <c r="D32" s="90"/>
      <c r="E32" s="90"/>
      <c r="F32" s="90"/>
      <c r="G32" s="90"/>
      <c r="H32" s="89"/>
      <c r="I32" s="89"/>
      <c r="J32" s="89"/>
      <c r="K32" s="89"/>
    </row>
    <row r="33" spans="1:11">
      <c r="A33" s="91"/>
      <c r="B33" s="96" t="s">
        <v>117</v>
      </c>
      <c r="C33" s="91"/>
      <c r="D33" s="90"/>
      <c r="E33" s="90"/>
      <c r="F33" s="90"/>
      <c r="G33" s="90"/>
      <c r="H33" s="89"/>
      <c r="I33" s="89"/>
      <c r="J33" s="89"/>
      <c r="K33" s="89"/>
    </row>
    <row r="34" spans="1:11">
      <c r="A34" s="91"/>
      <c r="B34" s="96" t="s">
        <v>117</v>
      </c>
      <c r="C34" s="91"/>
      <c r="D34" s="90"/>
      <c r="E34" s="90"/>
      <c r="F34" s="90"/>
      <c r="G34" s="90"/>
      <c r="H34" s="89"/>
      <c r="I34" s="89"/>
      <c r="J34" s="89"/>
      <c r="K34" s="89"/>
    </row>
    <row r="35" spans="1:11">
      <c r="A35" s="95">
        <v>2</v>
      </c>
      <c r="B35" s="94" t="s">
        <v>26</v>
      </c>
      <c r="C35" s="91"/>
      <c r="D35" s="90"/>
      <c r="E35" s="90"/>
      <c r="F35" s="90"/>
      <c r="G35" s="90"/>
      <c r="H35" s="89"/>
      <c r="I35" s="89"/>
      <c r="J35" s="89"/>
      <c r="K35" s="89"/>
    </row>
    <row r="36" spans="1:11">
      <c r="A36" s="93"/>
      <c r="B36" s="92" t="s">
        <v>25</v>
      </c>
      <c r="C36" s="91"/>
      <c r="D36" s="90"/>
      <c r="E36" s="90"/>
      <c r="F36" s="90"/>
      <c r="G36" s="90"/>
      <c r="H36" s="89"/>
      <c r="I36" s="89"/>
      <c r="J36" s="89"/>
      <c r="K36" s="89"/>
    </row>
    <row r="37" spans="1:11">
      <c r="A37" s="87"/>
      <c r="B37" s="88"/>
      <c r="C37" s="87"/>
      <c r="D37" s="87"/>
      <c r="E37" s="87"/>
      <c r="F37" s="87"/>
      <c r="G37" s="87"/>
      <c r="H37" s="86"/>
      <c r="I37" s="86"/>
      <c r="J37" s="86"/>
      <c r="K37" s="86"/>
    </row>
    <row r="39" spans="1:11" ht="16.5">
      <c r="K39" s="12" t="s">
        <v>22</v>
      </c>
    </row>
    <row r="40" spans="1:11" ht="16.5">
      <c r="K40" s="9" t="s">
        <v>23</v>
      </c>
    </row>
    <row r="41" spans="1:11" ht="16.5">
      <c r="K41" s="4" t="s">
        <v>24</v>
      </c>
    </row>
  </sheetData>
  <mergeCells count="16">
    <mergeCell ref="A1:K1"/>
    <mergeCell ref="A4:K4"/>
    <mergeCell ref="A5:K5"/>
    <mergeCell ref="A8:A13"/>
    <mergeCell ref="B8:B13"/>
    <mergeCell ref="C8:C13"/>
    <mergeCell ref="D8:F8"/>
    <mergeCell ref="G8:I8"/>
    <mergeCell ref="K8:K13"/>
    <mergeCell ref="D9:D13"/>
    <mergeCell ref="E9:E13"/>
    <mergeCell ref="F9:F13"/>
    <mergeCell ref="G9:G13"/>
    <mergeCell ref="H9:H13"/>
    <mergeCell ref="I9:I13"/>
    <mergeCell ref="J8:J13"/>
  </mergeCells>
  <printOptions horizontalCentered="1"/>
  <pageMargins left="0.7" right="0.7" top="0.75" bottom="0.75" header="0.3" footer="0.3"/>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SheetLayoutView="85" workbookViewId="0">
      <selection activeCell="A4" sqref="A4:U4"/>
    </sheetView>
  </sheetViews>
  <sheetFormatPr defaultColWidth="9.140625" defaultRowHeight="15.75"/>
  <cols>
    <col min="1" max="1" width="4.42578125" style="73" customWidth="1"/>
    <col min="2" max="2" width="32.5703125" style="72" customWidth="1"/>
    <col min="3" max="3" width="16.85546875" style="72" customWidth="1"/>
    <col min="4" max="4" width="11.140625" style="72" customWidth="1"/>
    <col min="5" max="6" width="14.5703125" style="72" customWidth="1"/>
    <col min="7" max="8" width="13.28515625" style="72" customWidth="1"/>
    <col min="9" max="9" width="15.42578125" style="72" customWidth="1"/>
    <col min="10" max="16384" width="9.140625" style="72"/>
  </cols>
  <sheetData>
    <row r="1" spans="1:14">
      <c r="A1" s="388">
        <v>1</v>
      </c>
      <c r="B1" s="388"/>
      <c r="C1" s="388"/>
      <c r="D1" s="388"/>
      <c r="E1" s="388"/>
      <c r="F1" s="388"/>
      <c r="G1" s="388"/>
      <c r="H1" s="388"/>
      <c r="I1" s="388"/>
    </row>
    <row r="2" spans="1:14">
      <c r="A2" s="85" t="s">
        <v>47</v>
      </c>
      <c r="B2" s="85"/>
      <c r="C2" s="84"/>
      <c r="D2" s="84"/>
      <c r="I2" s="71" t="s">
        <v>142</v>
      </c>
    </row>
    <row r="4" spans="1:14" s="82" customFormat="1" ht="60" customHeight="1">
      <c r="A4" s="389" t="s">
        <v>141</v>
      </c>
      <c r="B4" s="389"/>
      <c r="C4" s="389"/>
      <c r="D4" s="389"/>
      <c r="E4" s="389"/>
      <c r="F4" s="389"/>
      <c r="G4" s="389"/>
      <c r="H4" s="389"/>
      <c r="I4" s="389"/>
      <c r="J4" s="83"/>
      <c r="K4" s="83"/>
    </row>
    <row r="5" spans="1:14" s="82" customFormat="1" ht="25.5" customHeight="1">
      <c r="A5" s="390" t="str">
        <f>+'4a'!A2:C2</f>
        <v>(Kèm theo Công văn số 210/UBND ngày   22   tháng 8 năm 2023 của UBND xã Sơn Tinh</v>
      </c>
      <c r="B5" s="390"/>
      <c r="C5" s="390"/>
      <c r="D5" s="390"/>
      <c r="E5" s="390"/>
      <c r="F5" s="390"/>
      <c r="G5" s="390"/>
      <c r="H5" s="390"/>
      <c r="I5" s="390"/>
      <c r="J5" s="109"/>
      <c r="K5" s="109"/>
      <c r="L5" s="109"/>
      <c r="M5" s="109"/>
      <c r="N5" s="109"/>
    </row>
    <row r="6" spans="1:14">
      <c r="G6" s="81"/>
      <c r="H6" s="81"/>
    </row>
    <row r="7" spans="1:14">
      <c r="I7" s="80" t="s">
        <v>0</v>
      </c>
    </row>
    <row r="8" spans="1:14" ht="32.450000000000003" customHeight="1">
      <c r="A8" s="391" t="s">
        <v>1</v>
      </c>
      <c r="B8" s="394" t="s">
        <v>114</v>
      </c>
      <c r="C8" s="394" t="s">
        <v>140</v>
      </c>
      <c r="D8" s="397" t="s">
        <v>116</v>
      </c>
      <c r="E8" s="398"/>
      <c r="F8" s="399"/>
      <c r="G8" s="394" t="s">
        <v>115</v>
      </c>
      <c r="H8" s="394" t="s">
        <v>139</v>
      </c>
      <c r="I8" s="394" t="s">
        <v>138</v>
      </c>
    </row>
    <row r="9" spans="1:14" ht="15.75" customHeight="1">
      <c r="A9" s="392"/>
      <c r="B9" s="395" t="s">
        <v>114</v>
      </c>
      <c r="C9" s="395"/>
      <c r="D9" s="394" t="s">
        <v>108</v>
      </c>
      <c r="E9" s="394" t="s">
        <v>113</v>
      </c>
      <c r="F9" s="394" t="s">
        <v>112</v>
      </c>
      <c r="G9" s="400"/>
      <c r="H9" s="395"/>
      <c r="I9" s="395"/>
    </row>
    <row r="10" spans="1:14" ht="15.75" customHeight="1">
      <c r="A10" s="392"/>
      <c r="B10" s="395"/>
      <c r="C10" s="395"/>
      <c r="D10" s="395"/>
      <c r="E10" s="395"/>
      <c r="F10" s="395"/>
      <c r="G10" s="400"/>
      <c r="H10" s="395"/>
      <c r="I10" s="395"/>
    </row>
    <row r="11" spans="1:14" ht="15.75" customHeight="1">
      <c r="A11" s="392"/>
      <c r="B11" s="395"/>
      <c r="C11" s="395"/>
      <c r="D11" s="395" t="s">
        <v>111</v>
      </c>
      <c r="E11" s="395"/>
      <c r="F11" s="395"/>
      <c r="G11" s="400"/>
      <c r="H11" s="395"/>
      <c r="I11" s="395"/>
    </row>
    <row r="12" spans="1:14" s="79" customFormat="1" ht="15.75" customHeight="1">
      <c r="A12" s="392"/>
      <c r="B12" s="395"/>
      <c r="C12" s="395"/>
      <c r="D12" s="395"/>
      <c r="E12" s="395"/>
      <c r="F12" s="395"/>
      <c r="G12" s="400"/>
      <c r="H12" s="395"/>
      <c r="I12" s="395"/>
    </row>
    <row r="13" spans="1:14" s="79" customFormat="1" ht="15.75" customHeight="1">
      <c r="A13" s="393"/>
      <c r="B13" s="396"/>
      <c r="C13" s="396"/>
      <c r="D13" s="396"/>
      <c r="E13" s="396"/>
      <c r="F13" s="396"/>
      <c r="G13" s="401"/>
      <c r="H13" s="396"/>
      <c r="I13" s="396"/>
    </row>
    <row r="14" spans="1:14" s="77" customFormat="1" ht="12.75">
      <c r="A14" s="78" t="s">
        <v>4</v>
      </c>
      <c r="B14" s="78" t="s">
        <v>8</v>
      </c>
      <c r="C14" s="78">
        <v>1</v>
      </c>
      <c r="D14" s="78" t="s">
        <v>110</v>
      </c>
      <c r="E14" s="78">
        <v>3</v>
      </c>
      <c r="F14" s="78">
        <v>4</v>
      </c>
      <c r="G14" s="78" t="s">
        <v>109</v>
      </c>
      <c r="H14" s="78" t="s">
        <v>137</v>
      </c>
      <c r="I14" s="78" t="s">
        <v>136</v>
      </c>
    </row>
    <row r="15" spans="1:14" ht="15" customHeight="1">
      <c r="A15" s="108"/>
      <c r="B15" s="107" t="s">
        <v>108</v>
      </c>
      <c r="C15" s="106"/>
      <c r="D15" s="105"/>
      <c r="E15" s="105"/>
      <c r="F15" s="105"/>
      <c r="G15" s="105"/>
      <c r="H15" s="105"/>
      <c r="I15" s="103"/>
    </row>
    <row r="16" spans="1:14" ht="18" customHeight="1">
      <c r="A16" s="101" t="s">
        <v>9</v>
      </c>
      <c r="B16" s="100" t="s">
        <v>49</v>
      </c>
      <c r="C16" s="117"/>
      <c r="D16" s="116"/>
      <c r="E16" s="116"/>
      <c r="F16" s="116"/>
      <c r="G16" s="116"/>
      <c r="H16" s="116"/>
      <c r="I16" s="115"/>
    </row>
    <row r="17" spans="1:9" ht="15" customHeight="1">
      <c r="A17" s="91">
        <v>1</v>
      </c>
      <c r="B17" s="96" t="s">
        <v>117</v>
      </c>
      <c r="C17" s="98"/>
      <c r="D17" s="90"/>
      <c r="E17" s="90"/>
      <c r="F17" s="90"/>
      <c r="G17" s="90"/>
      <c r="H17" s="90"/>
      <c r="I17" s="97"/>
    </row>
    <row r="18" spans="1:9" ht="15" customHeight="1">
      <c r="A18" s="91">
        <v>2</v>
      </c>
      <c r="B18" s="96" t="s">
        <v>117</v>
      </c>
      <c r="C18" s="98"/>
      <c r="D18" s="90"/>
      <c r="E18" s="90"/>
      <c r="F18" s="90"/>
      <c r="G18" s="90"/>
      <c r="H18" s="90"/>
      <c r="I18" s="97"/>
    </row>
    <row r="19" spans="1:9" ht="15" customHeight="1">
      <c r="A19" s="91">
        <v>3</v>
      </c>
      <c r="B19" s="102" t="s">
        <v>120</v>
      </c>
      <c r="C19" s="98"/>
      <c r="D19" s="90"/>
      <c r="E19" s="90"/>
      <c r="F19" s="90"/>
      <c r="G19" s="90"/>
      <c r="H19" s="90"/>
      <c r="I19" s="97"/>
    </row>
    <row r="20" spans="1:9" ht="15" customHeight="1">
      <c r="A20" s="101" t="s">
        <v>10</v>
      </c>
      <c r="B20" s="100" t="s">
        <v>48</v>
      </c>
      <c r="C20" s="98"/>
      <c r="D20" s="90"/>
      <c r="E20" s="90"/>
      <c r="F20" s="90"/>
      <c r="G20" s="90"/>
      <c r="H20" s="90"/>
      <c r="I20" s="97"/>
    </row>
    <row r="21" spans="1:9" ht="15" customHeight="1">
      <c r="A21" s="95">
        <v>1</v>
      </c>
      <c r="B21" s="94" t="s">
        <v>30</v>
      </c>
      <c r="C21" s="98"/>
      <c r="D21" s="90"/>
      <c r="E21" s="90"/>
      <c r="F21" s="90"/>
      <c r="G21" s="90"/>
      <c r="H21" s="90"/>
      <c r="I21" s="97"/>
    </row>
    <row r="22" spans="1:9">
      <c r="A22" s="91"/>
      <c r="B22" s="99" t="s">
        <v>29</v>
      </c>
      <c r="C22" s="91"/>
      <c r="D22" s="90"/>
      <c r="E22" s="90"/>
      <c r="F22" s="90"/>
      <c r="G22" s="90"/>
      <c r="H22" s="90"/>
      <c r="I22" s="89"/>
    </row>
    <row r="23" spans="1:9">
      <c r="A23" s="91"/>
      <c r="B23" s="94" t="s">
        <v>119</v>
      </c>
      <c r="C23" s="91"/>
      <c r="D23" s="90"/>
      <c r="E23" s="90"/>
      <c r="F23" s="90"/>
      <c r="G23" s="90"/>
      <c r="H23" s="90"/>
      <c r="I23" s="89"/>
    </row>
    <row r="24" spans="1:9">
      <c r="A24" s="91"/>
      <c r="B24" s="96" t="s">
        <v>117</v>
      </c>
      <c r="C24" s="91"/>
      <c r="D24" s="90"/>
      <c r="E24" s="90"/>
      <c r="F24" s="90"/>
      <c r="G24" s="90"/>
      <c r="H24" s="90"/>
      <c r="I24" s="89"/>
    </row>
    <row r="25" spans="1:9">
      <c r="A25" s="91"/>
      <c r="B25" s="96" t="s">
        <v>117</v>
      </c>
      <c r="C25" s="91"/>
      <c r="D25" s="90"/>
      <c r="E25" s="90"/>
      <c r="F25" s="90"/>
      <c r="G25" s="90"/>
      <c r="H25" s="90"/>
      <c r="I25" s="89"/>
    </row>
    <row r="26" spans="1:9">
      <c r="A26" s="91"/>
      <c r="B26" s="94" t="s">
        <v>119</v>
      </c>
      <c r="C26" s="91"/>
      <c r="D26" s="90"/>
      <c r="E26" s="90"/>
      <c r="F26" s="90"/>
      <c r="G26" s="90"/>
      <c r="H26" s="90"/>
      <c r="I26" s="89"/>
    </row>
    <row r="27" spans="1:9">
      <c r="A27" s="91"/>
      <c r="B27" s="96" t="s">
        <v>117</v>
      </c>
      <c r="C27" s="91"/>
      <c r="D27" s="90"/>
      <c r="E27" s="90"/>
      <c r="F27" s="90"/>
      <c r="G27" s="90"/>
      <c r="H27" s="90"/>
      <c r="I27" s="89"/>
    </row>
    <row r="28" spans="1:9">
      <c r="A28" s="91"/>
      <c r="B28" s="96" t="s">
        <v>117</v>
      </c>
      <c r="C28" s="91"/>
      <c r="D28" s="90"/>
      <c r="E28" s="90"/>
      <c r="F28" s="90"/>
      <c r="G28" s="90"/>
      <c r="H28" s="90"/>
      <c r="I28" s="89"/>
    </row>
    <row r="29" spans="1:9">
      <c r="A29" s="91"/>
      <c r="B29" s="94" t="s">
        <v>118</v>
      </c>
      <c r="C29" s="91"/>
      <c r="D29" s="90"/>
      <c r="E29" s="90"/>
      <c r="F29" s="90"/>
      <c r="G29" s="90"/>
      <c r="H29" s="90"/>
      <c r="I29" s="89"/>
    </row>
    <row r="30" spans="1:9">
      <c r="A30" s="91"/>
      <c r="B30" s="96" t="s">
        <v>117</v>
      </c>
      <c r="C30" s="91"/>
      <c r="D30" s="90"/>
      <c r="E30" s="90"/>
      <c r="F30" s="90"/>
      <c r="G30" s="90"/>
      <c r="H30" s="90"/>
      <c r="I30" s="89"/>
    </row>
    <row r="31" spans="1:9">
      <c r="A31" s="91"/>
      <c r="B31" s="96" t="s">
        <v>117</v>
      </c>
      <c r="C31" s="91"/>
      <c r="D31" s="90"/>
      <c r="E31" s="90"/>
      <c r="F31" s="90"/>
      <c r="G31" s="90"/>
      <c r="H31" s="90"/>
      <c r="I31" s="89"/>
    </row>
    <row r="32" spans="1:9">
      <c r="A32" s="91"/>
      <c r="B32" s="94" t="s">
        <v>118</v>
      </c>
      <c r="C32" s="91"/>
      <c r="D32" s="90"/>
      <c r="E32" s="90"/>
      <c r="F32" s="90"/>
      <c r="G32" s="90"/>
      <c r="H32" s="90"/>
      <c r="I32" s="89"/>
    </row>
    <row r="33" spans="1:9">
      <c r="A33" s="91"/>
      <c r="B33" s="96" t="s">
        <v>117</v>
      </c>
      <c r="C33" s="91"/>
      <c r="D33" s="90"/>
      <c r="E33" s="90"/>
      <c r="F33" s="90"/>
      <c r="G33" s="90"/>
      <c r="H33" s="90"/>
      <c r="I33" s="89"/>
    </row>
    <row r="34" spans="1:9">
      <c r="A34" s="91"/>
      <c r="B34" s="96" t="s">
        <v>117</v>
      </c>
      <c r="C34" s="114"/>
      <c r="D34" s="90"/>
      <c r="E34" s="90"/>
      <c r="F34" s="90"/>
      <c r="G34" s="90"/>
      <c r="H34" s="90"/>
      <c r="I34" s="89"/>
    </row>
    <row r="35" spans="1:9">
      <c r="A35" s="95">
        <v>2</v>
      </c>
      <c r="B35" s="94" t="s">
        <v>26</v>
      </c>
      <c r="C35" s="113"/>
      <c r="D35" s="112"/>
      <c r="E35" s="112"/>
      <c r="F35" s="112"/>
      <c r="G35" s="112"/>
      <c r="H35" s="112"/>
      <c r="I35" s="111"/>
    </row>
    <row r="36" spans="1:9">
      <c r="A36" s="93"/>
      <c r="B36" s="92" t="s">
        <v>25</v>
      </c>
      <c r="C36" s="113"/>
      <c r="D36" s="112"/>
      <c r="E36" s="112"/>
      <c r="F36" s="112"/>
      <c r="G36" s="112"/>
      <c r="H36" s="112"/>
      <c r="I36" s="111"/>
    </row>
    <row r="37" spans="1:9">
      <c r="A37" s="87"/>
      <c r="B37" s="88"/>
      <c r="C37" s="87"/>
      <c r="D37" s="87"/>
      <c r="E37" s="87"/>
      <c r="F37" s="87"/>
      <c r="G37" s="87"/>
      <c r="H37" s="87"/>
      <c r="I37" s="86"/>
    </row>
    <row r="39" spans="1:9" ht="16.5">
      <c r="I39" s="12" t="s">
        <v>22</v>
      </c>
    </row>
    <row r="40" spans="1:9" ht="16.5">
      <c r="A40" s="76"/>
      <c r="I40" s="9" t="s">
        <v>23</v>
      </c>
    </row>
    <row r="41" spans="1:9" ht="16.5">
      <c r="A41" s="75"/>
      <c r="B41" s="74"/>
      <c r="C41" s="74"/>
      <c r="I41" s="4" t="s">
        <v>24</v>
      </c>
    </row>
  </sheetData>
  <mergeCells count="13">
    <mergeCell ref="A1:I1"/>
    <mergeCell ref="A4:I4"/>
    <mergeCell ref="A5:I5"/>
    <mergeCell ref="A8:A13"/>
    <mergeCell ref="B8:B13"/>
    <mergeCell ref="C8:C13"/>
    <mergeCell ref="D8:F8"/>
    <mergeCell ref="G8:G13"/>
    <mergeCell ref="H8:H13"/>
    <mergeCell ref="I8:I13"/>
    <mergeCell ref="D9:D13"/>
    <mergeCell ref="E9:E13"/>
    <mergeCell ref="F9:F13"/>
  </mergeCells>
  <printOptions horizontalCentered="1"/>
  <pageMargins left="0.75"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3"/>
  <sheetViews>
    <sheetView zoomScale="90" zoomScaleNormal="90" zoomScaleSheetLayoutView="55" zoomScalePageLayoutView="70" workbookViewId="0">
      <selection activeCell="A3" sqref="A3:V3"/>
    </sheetView>
  </sheetViews>
  <sheetFormatPr defaultColWidth="9.140625" defaultRowHeight="15.75"/>
  <cols>
    <col min="1" max="1" width="4.42578125" style="21" customWidth="1"/>
    <col min="2" max="2" width="33" style="23" customWidth="1"/>
    <col min="3" max="3" width="9.5703125" style="23" customWidth="1"/>
    <col min="4" max="4" width="13.140625" style="23" customWidth="1"/>
    <col min="5" max="5" width="9.28515625" style="21" customWidth="1"/>
    <col min="6" max="6" width="10.28515625" style="22" customWidth="1"/>
    <col min="7" max="7" width="9.42578125" style="22" customWidth="1"/>
    <col min="8" max="8" width="9" style="22" customWidth="1"/>
    <col min="9" max="9" width="8.42578125" style="22" customWidth="1"/>
    <col min="10" max="10" width="6.28515625" style="22" customWidth="1"/>
    <col min="11" max="11" width="7.140625" style="22" customWidth="1"/>
    <col min="12" max="12" width="7" style="22" customWidth="1"/>
    <col min="13" max="13" width="7.42578125" style="21" customWidth="1"/>
    <col min="14" max="14" width="8.7109375" style="21" customWidth="1"/>
    <col min="15" max="15" width="9.140625" style="21" customWidth="1"/>
    <col min="16" max="16" width="7.7109375" style="21" customWidth="1"/>
    <col min="17" max="18" width="7.42578125" style="21" customWidth="1"/>
    <col min="19" max="19" width="7" style="21" customWidth="1"/>
    <col min="20" max="20" width="7.140625" style="21" customWidth="1"/>
    <col min="21" max="21" width="8" style="21" customWidth="1"/>
    <col min="22" max="22" width="11.5703125" style="21" customWidth="1"/>
    <col min="23" max="16384" width="9.140625" style="21"/>
  </cols>
  <sheetData>
    <row r="1" spans="1:22" ht="16.5">
      <c r="A1" s="2" t="s">
        <v>155</v>
      </c>
      <c r="B1" s="1"/>
      <c r="C1" s="1" t="s">
        <v>153</v>
      </c>
    </row>
    <row r="2" spans="1:22" ht="16.5">
      <c r="A2" s="3" t="s">
        <v>154</v>
      </c>
      <c r="B2" s="1"/>
      <c r="C2" s="1"/>
    </row>
    <row r="3" spans="1:22" ht="15.75" customHeight="1">
      <c r="A3" s="356" t="s">
        <v>75</v>
      </c>
      <c r="B3" s="357"/>
      <c r="C3" s="357"/>
      <c r="D3" s="357"/>
      <c r="E3" s="357"/>
      <c r="F3" s="357"/>
      <c r="G3" s="357"/>
      <c r="H3" s="357"/>
      <c r="I3" s="357"/>
      <c r="J3" s="357"/>
      <c r="K3" s="357"/>
      <c r="L3" s="357"/>
      <c r="M3" s="357"/>
      <c r="N3" s="357"/>
      <c r="O3" s="357"/>
      <c r="P3" s="357"/>
      <c r="Q3" s="357"/>
      <c r="R3" s="357"/>
      <c r="S3" s="357"/>
      <c r="T3" s="357"/>
      <c r="U3" s="357"/>
      <c r="V3" s="357"/>
    </row>
    <row r="4" spans="1:22">
      <c r="A4" s="358" t="str">
        <f>+'4a'!A2:C2</f>
        <v>(Kèm theo Công văn số 210/UBND ngày   22   tháng 8 năm 2023 của UBND xã Sơn Tinh</v>
      </c>
      <c r="B4" s="359"/>
      <c r="C4" s="359"/>
      <c r="D4" s="359"/>
      <c r="E4" s="359"/>
      <c r="F4" s="359"/>
      <c r="G4" s="359"/>
      <c r="H4" s="359"/>
      <c r="I4" s="359"/>
      <c r="J4" s="359"/>
      <c r="K4" s="359"/>
      <c r="L4" s="359"/>
      <c r="M4" s="359"/>
      <c r="N4" s="359"/>
      <c r="O4" s="359"/>
      <c r="P4" s="359"/>
      <c r="Q4" s="359"/>
      <c r="R4" s="359"/>
      <c r="S4" s="359"/>
      <c r="T4" s="359"/>
      <c r="U4" s="359"/>
      <c r="V4" s="359"/>
    </row>
    <row r="5" spans="1:22" ht="15.75" customHeight="1">
      <c r="M5" s="22"/>
      <c r="N5" s="22"/>
      <c r="O5" s="22"/>
      <c r="P5" s="22"/>
      <c r="Q5" s="22"/>
      <c r="R5" s="22"/>
      <c r="S5" s="22"/>
      <c r="T5" s="22"/>
      <c r="V5" s="37" t="s">
        <v>31</v>
      </c>
    </row>
    <row r="6" spans="1:22">
      <c r="A6" s="352" t="s">
        <v>1</v>
      </c>
      <c r="B6" s="352" t="s">
        <v>45</v>
      </c>
      <c r="C6" s="352" t="s">
        <v>74</v>
      </c>
      <c r="D6" s="352"/>
      <c r="E6" s="346" t="s">
        <v>73</v>
      </c>
      <c r="F6" s="346" t="s">
        <v>72</v>
      </c>
      <c r="G6" s="348" t="s">
        <v>71</v>
      </c>
      <c r="H6" s="349"/>
      <c r="I6" s="349"/>
      <c r="J6" s="349"/>
      <c r="K6" s="349"/>
      <c r="L6" s="349"/>
      <c r="M6" s="349"/>
      <c r="N6" s="348" t="s">
        <v>70</v>
      </c>
      <c r="O6" s="349"/>
      <c r="P6" s="349"/>
      <c r="Q6" s="349"/>
      <c r="R6" s="349"/>
      <c r="S6" s="349"/>
      <c r="T6" s="349"/>
      <c r="U6" s="346" t="s">
        <v>69</v>
      </c>
      <c r="V6" s="346" t="s">
        <v>68</v>
      </c>
    </row>
    <row r="7" spans="1:22">
      <c r="A7" s="352"/>
      <c r="B7" s="352" t="s">
        <v>45</v>
      </c>
      <c r="C7" s="353" t="s">
        <v>67</v>
      </c>
      <c r="D7" s="353" t="s">
        <v>66</v>
      </c>
      <c r="E7" s="346"/>
      <c r="F7" s="346"/>
      <c r="G7" s="346" t="s">
        <v>65</v>
      </c>
      <c r="H7" s="346" t="s">
        <v>64</v>
      </c>
      <c r="I7" s="346" t="s">
        <v>63</v>
      </c>
      <c r="J7" s="350" t="s">
        <v>41</v>
      </c>
      <c r="K7" s="351"/>
      <c r="L7" s="351"/>
      <c r="M7" s="346" t="s">
        <v>62</v>
      </c>
      <c r="N7" s="346" t="s">
        <v>65</v>
      </c>
      <c r="O7" s="346" t="s">
        <v>64</v>
      </c>
      <c r="P7" s="346" t="s">
        <v>63</v>
      </c>
      <c r="Q7" s="350" t="s">
        <v>41</v>
      </c>
      <c r="R7" s="351"/>
      <c r="S7" s="351"/>
      <c r="T7" s="346" t="s">
        <v>62</v>
      </c>
      <c r="U7" s="347"/>
      <c r="V7" s="347"/>
    </row>
    <row r="8" spans="1:22">
      <c r="A8" s="352"/>
      <c r="B8" s="352"/>
      <c r="C8" s="354"/>
      <c r="D8" s="354"/>
      <c r="E8" s="346"/>
      <c r="F8" s="346" t="s">
        <v>61</v>
      </c>
      <c r="G8" s="347" t="s">
        <v>60</v>
      </c>
      <c r="H8" s="347"/>
      <c r="I8" s="347" t="s">
        <v>59</v>
      </c>
      <c r="J8" s="346" t="s">
        <v>58</v>
      </c>
      <c r="K8" s="346" t="s">
        <v>57</v>
      </c>
      <c r="L8" s="346" t="s">
        <v>56</v>
      </c>
      <c r="M8" s="347"/>
      <c r="N8" s="347" t="s">
        <v>60</v>
      </c>
      <c r="O8" s="347"/>
      <c r="P8" s="347" t="s">
        <v>59</v>
      </c>
      <c r="Q8" s="346" t="s">
        <v>58</v>
      </c>
      <c r="R8" s="346" t="s">
        <v>57</v>
      </c>
      <c r="S8" s="346" t="s">
        <v>56</v>
      </c>
      <c r="T8" s="347"/>
      <c r="U8" s="347"/>
      <c r="V8" s="347"/>
    </row>
    <row r="9" spans="1:22" ht="30.75" customHeight="1">
      <c r="A9" s="352"/>
      <c r="B9" s="352"/>
      <c r="C9" s="354"/>
      <c r="D9" s="354"/>
      <c r="E9" s="346"/>
      <c r="F9" s="346"/>
      <c r="G9" s="347"/>
      <c r="H9" s="347"/>
      <c r="I9" s="347" t="s">
        <v>55</v>
      </c>
      <c r="J9" s="346" t="s">
        <v>40</v>
      </c>
      <c r="K9" s="346"/>
      <c r="L9" s="347"/>
      <c r="M9" s="347"/>
      <c r="N9" s="347"/>
      <c r="O9" s="347"/>
      <c r="P9" s="347" t="s">
        <v>55</v>
      </c>
      <c r="Q9" s="346" t="s">
        <v>40</v>
      </c>
      <c r="R9" s="346"/>
      <c r="S9" s="347"/>
      <c r="T9" s="347"/>
      <c r="U9" s="347"/>
      <c r="V9" s="347"/>
    </row>
    <row r="10" spans="1:22" ht="18" customHeight="1">
      <c r="A10" s="352"/>
      <c r="B10" s="352"/>
      <c r="C10" s="354"/>
      <c r="D10" s="354"/>
      <c r="E10" s="346"/>
      <c r="F10" s="346" t="s">
        <v>54</v>
      </c>
      <c r="G10" s="347"/>
      <c r="H10" s="347"/>
      <c r="I10" s="347"/>
      <c r="J10" s="346"/>
      <c r="K10" s="346"/>
      <c r="L10" s="347"/>
      <c r="M10" s="347"/>
      <c r="N10" s="347"/>
      <c r="O10" s="347"/>
      <c r="P10" s="347"/>
      <c r="Q10" s="346"/>
      <c r="R10" s="346"/>
      <c r="S10" s="347"/>
      <c r="T10" s="347"/>
      <c r="U10" s="347"/>
      <c r="V10" s="347"/>
    </row>
    <row r="11" spans="1:22" ht="36" customHeight="1">
      <c r="A11" s="352"/>
      <c r="B11" s="352"/>
      <c r="C11" s="355"/>
      <c r="D11" s="355"/>
      <c r="E11" s="346"/>
      <c r="F11" s="346"/>
      <c r="G11" s="347"/>
      <c r="H11" s="347"/>
      <c r="I11" s="347"/>
      <c r="J11" s="346"/>
      <c r="K11" s="346"/>
      <c r="L11" s="347"/>
      <c r="M11" s="347"/>
      <c r="N11" s="347"/>
      <c r="O11" s="347"/>
      <c r="P11" s="347"/>
      <c r="Q11" s="346"/>
      <c r="R11" s="346"/>
      <c r="S11" s="347"/>
      <c r="T11" s="347"/>
      <c r="U11" s="347"/>
      <c r="V11" s="347"/>
    </row>
    <row r="12" spans="1:22" ht="36" customHeight="1">
      <c r="A12" s="36"/>
      <c r="B12" s="35"/>
      <c r="C12" s="35" t="s">
        <v>44</v>
      </c>
      <c r="D12" s="35" t="s">
        <v>43</v>
      </c>
      <c r="E12" s="35" t="s">
        <v>53</v>
      </c>
      <c r="F12" s="34">
        <v>6</v>
      </c>
      <c r="G12" s="34">
        <v>7</v>
      </c>
      <c r="H12" s="34">
        <f t="shared" ref="H12:U12" si="0">G12+1</f>
        <v>8</v>
      </c>
      <c r="I12" s="34">
        <f t="shared" si="0"/>
        <v>9</v>
      </c>
      <c r="J12" s="34">
        <f t="shared" si="0"/>
        <v>10</v>
      </c>
      <c r="K12" s="34">
        <f t="shared" si="0"/>
        <v>11</v>
      </c>
      <c r="L12" s="34">
        <f t="shared" si="0"/>
        <v>12</v>
      </c>
      <c r="M12" s="34">
        <f t="shared" si="0"/>
        <v>13</v>
      </c>
      <c r="N12" s="34">
        <f t="shared" si="0"/>
        <v>14</v>
      </c>
      <c r="O12" s="34">
        <f t="shared" si="0"/>
        <v>15</v>
      </c>
      <c r="P12" s="34">
        <f t="shared" si="0"/>
        <v>16</v>
      </c>
      <c r="Q12" s="34">
        <f t="shared" si="0"/>
        <v>17</v>
      </c>
      <c r="R12" s="34">
        <f t="shared" si="0"/>
        <v>18</v>
      </c>
      <c r="S12" s="34">
        <f t="shared" si="0"/>
        <v>19</v>
      </c>
      <c r="T12" s="34">
        <f t="shared" si="0"/>
        <v>20</v>
      </c>
      <c r="U12" s="34">
        <f t="shared" si="0"/>
        <v>21</v>
      </c>
      <c r="V12" s="33" t="s">
        <v>52</v>
      </c>
    </row>
    <row r="13" spans="1:22" ht="36" customHeight="1">
      <c r="A13" s="129" t="s">
        <v>4</v>
      </c>
      <c r="B13" s="130" t="s">
        <v>157</v>
      </c>
      <c r="C13" s="131">
        <f>C14+C17+C18+C19+C20+C21+C22+C23+C24+C25</f>
        <v>0</v>
      </c>
      <c r="D13" s="131">
        <f t="shared" ref="D13:V13" si="1">D14+D17+D18+D19+D20+D21+D22+D23+D24+D25</f>
        <v>0</v>
      </c>
      <c r="E13" s="131">
        <f t="shared" si="1"/>
        <v>1009</v>
      </c>
      <c r="F13" s="131">
        <f t="shared" si="1"/>
        <v>939</v>
      </c>
      <c r="G13" s="132">
        <f t="shared" si="1"/>
        <v>4829.2769999999991</v>
      </c>
      <c r="H13" s="132">
        <f t="shared" si="1"/>
        <v>4054.0600999999997</v>
      </c>
      <c r="I13" s="132">
        <f t="shared" si="1"/>
        <v>775.21690000000001</v>
      </c>
      <c r="J13" s="132">
        <f t="shared" si="1"/>
        <v>74.781999999999996</v>
      </c>
      <c r="K13" s="132">
        <f t="shared" si="1"/>
        <v>26.521199999999997</v>
      </c>
      <c r="L13" s="132">
        <f t="shared" si="1"/>
        <v>673.91369999999995</v>
      </c>
      <c r="M13" s="132">
        <f t="shared" si="1"/>
        <v>48.29276999999999</v>
      </c>
      <c r="N13" s="132">
        <f t="shared" si="1"/>
        <v>5176.7069999999994</v>
      </c>
      <c r="O13" s="132">
        <f t="shared" si="1"/>
        <v>4345.7191000000003</v>
      </c>
      <c r="P13" s="132">
        <f t="shared" si="1"/>
        <v>830.98789999999997</v>
      </c>
      <c r="Q13" s="132">
        <f t="shared" si="1"/>
        <v>80.161999999999992</v>
      </c>
      <c r="R13" s="132">
        <f t="shared" si="1"/>
        <v>28.429199999999998</v>
      </c>
      <c r="S13" s="132">
        <f t="shared" si="1"/>
        <v>722.39670000000001</v>
      </c>
      <c r="T13" s="132">
        <f t="shared" si="1"/>
        <v>51.767069999999997</v>
      </c>
      <c r="U13" s="132">
        <f t="shared" si="1"/>
        <v>3.4743000000000048</v>
      </c>
      <c r="V13" s="132">
        <f t="shared" si="1"/>
        <v>41.691600000000058</v>
      </c>
    </row>
    <row r="14" spans="1:22" ht="36" customHeight="1">
      <c r="A14" s="30">
        <v>1</v>
      </c>
      <c r="B14" s="29" t="s">
        <v>51</v>
      </c>
      <c r="C14" s="122">
        <f>C15+C16</f>
        <v>0</v>
      </c>
      <c r="D14" s="122">
        <f t="shared" ref="D14:V14" si="2">D15+D16</f>
        <v>0</v>
      </c>
      <c r="E14" s="122">
        <f t="shared" si="2"/>
        <v>978</v>
      </c>
      <c r="F14" s="122">
        <f t="shared" si="2"/>
        <v>919</v>
      </c>
      <c r="G14" s="127">
        <f t="shared" si="2"/>
        <v>4733.2140999999992</v>
      </c>
      <c r="H14" s="127">
        <f t="shared" si="2"/>
        <v>3960.9856999999997</v>
      </c>
      <c r="I14" s="127">
        <f t="shared" si="2"/>
        <v>772.22839999999997</v>
      </c>
      <c r="J14" s="127">
        <f t="shared" si="2"/>
        <v>71.793499999999995</v>
      </c>
      <c r="K14" s="127">
        <f t="shared" si="2"/>
        <v>26.521199999999997</v>
      </c>
      <c r="L14" s="127">
        <f t="shared" si="2"/>
        <v>673.91369999999995</v>
      </c>
      <c r="M14" s="127">
        <f t="shared" si="2"/>
        <v>47.332140999999993</v>
      </c>
      <c r="N14" s="127">
        <f t="shared" si="2"/>
        <v>5073.7330999999995</v>
      </c>
      <c r="O14" s="127">
        <f t="shared" si="2"/>
        <v>4245.9486999999999</v>
      </c>
      <c r="P14" s="127">
        <f t="shared" si="2"/>
        <v>827.78440000000001</v>
      </c>
      <c r="Q14" s="127">
        <f t="shared" si="2"/>
        <v>76.958500000000001</v>
      </c>
      <c r="R14" s="127">
        <f t="shared" si="2"/>
        <v>28.429199999999998</v>
      </c>
      <c r="S14" s="127">
        <f t="shared" si="2"/>
        <v>722.39670000000001</v>
      </c>
      <c r="T14" s="127">
        <f t="shared" si="2"/>
        <v>50.737330999999998</v>
      </c>
      <c r="U14" s="127">
        <f t="shared" si="2"/>
        <v>3.4051900000000046</v>
      </c>
      <c r="V14" s="127">
        <f t="shared" si="2"/>
        <v>40.862280000000055</v>
      </c>
    </row>
    <row r="15" spans="1:22" ht="25.5" customHeight="1">
      <c r="A15" s="30"/>
      <c r="B15" s="31" t="s">
        <v>28</v>
      </c>
      <c r="C15" s="122"/>
      <c r="D15" s="123"/>
      <c r="E15" s="123" t="s">
        <v>158</v>
      </c>
      <c r="F15" s="123">
        <v>919</v>
      </c>
      <c r="G15" s="126">
        <f>H15+I15</f>
        <v>4733.2140999999992</v>
      </c>
      <c r="H15" s="126">
        <f>2849.63*1.39</f>
        <v>3960.9856999999997</v>
      </c>
      <c r="I15" s="126">
        <f>J15+K15+L15</f>
        <v>772.22839999999997</v>
      </c>
      <c r="J15" s="126">
        <f>1.39*51.65</f>
        <v>71.793499999999995</v>
      </c>
      <c r="K15" s="126">
        <f>1.39*19.08</f>
        <v>26.521199999999997</v>
      </c>
      <c r="L15" s="126">
        <f>1.39*484.83</f>
        <v>673.91369999999995</v>
      </c>
      <c r="M15" s="126">
        <f>G15*1%</f>
        <v>47.332140999999993</v>
      </c>
      <c r="N15" s="126">
        <f>O15+P15</f>
        <v>5073.7330999999995</v>
      </c>
      <c r="O15" s="126">
        <f>2849.63*1.49</f>
        <v>4245.9486999999999</v>
      </c>
      <c r="P15" s="126">
        <f>Q15+R15+S15</f>
        <v>827.78440000000001</v>
      </c>
      <c r="Q15" s="126">
        <f>1.49*51.65</f>
        <v>76.958500000000001</v>
      </c>
      <c r="R15" s="126">
        <f>1.49*19.08</f>
        <v>28.429199999999998</v>
      </c>
      <c r="S15" s="126">
        <f>1.49*484.83</f>
        <v>722.39670000000001</v>
      </c>
      <c r="T15" s="126">
        <f>N15*1%</f>
        <v>50.737330999999998</v>
      </c>
      <c r="U15" s="126">
        <f>T15-M15</f>
        <v>3.4051900000000046</v>
      </c>
      <c r="V15" s="128">
        <f>U15*12</f>
        <v>40.862280000000055</v>
      </c>
    </row>
    <row r="16" spans="1:22" s="133" customFormat="1" ht="39.75" customHeight="1">
      <c r="A16" s="32"/>
      <c r="B16" s="31" t="s">
        <v>27</v>
      </c>
      <c r="C16" s="122"/>
      <c r="D16" s="123"/>
      <c r="E16" s="123"/>
      <c r="F16" s="123"/>
      <c r="G16" s="126">
        <f t="shared" ref="G16:G25" si="3">H16+I16</f>
        <v>0</v>
      </c>
      <c r="H16" s="126"/>
      <c r="I16" s="126">
        <f t="shared" ref="I16:I25" si="4">J16+K16+L16</f>
        <v>0</v>
      </c>
      <c r="J16" s="126"/>
      <c r="K16" s="126"/>
      <c r="L16" s="126"/>
      <c r="M16" s="126">
        <f t="shared" ref="M16:M25" si="5">G16*1%</f>
        <v>0</v>
      </c>
      <c r="N16" s="126">
        <f t="shared" ref="N16:N25" si="6">O16+P16</f>
        <v>0</v>
      </c>
      <c r="O16" s="126"/>
      <c r="P16" s="126">
        <f t="shared" ref="P16:P25" si="7">Q16+R16+S16</f>
        <v>0</v>
      </c>
      <c r="Q16" s="126"/>
      <c r="R16" s="126"/>
      <c r="S16" s="126"/>
      <c r="T16" s="126">
        <f t="shared" ref="T16:T25" si="8">N16*1%</f>
        <v>0</v>
      </c>
      <c r="U16" s="126">
        <f t="shared" ref="U16:U25" si="9">T16-M16</f>
        <v>0</v>
      </c>
      <c r="V16" s="128">
        <f t="shared" ref="V16:V25" si="10">U16*12</f>
        <v>0</v>
      </c>
    </row>
    <row r="17" spans="1:22" ht="20.25" customHeight="1">
      <c r="A17" s="30">
        <v>2</v>
      </c>
      <c r="B17" s="29" t="s">
        <v>50</v>
      </c>
      <c r="C17" s="122"/>
      <c r="D17" s="123"/>
      <c r="E17" s="123" t="s">
        <v>43</v>
      </c>
      <c r="F17" s="123">
        <v>2</v>
      </c>
      <c r="G17" s="126">
        <f t="shared" si="3"/>
        <v>9.0211000000000006</v>
      </c>
      <c r="H17" s="126">
        <f>1.39*6.19</f>
        <v>8.6041000000000007</v>
      </c>
      <c r="I17" s="126">
        <f t="shared" si="4"/>
        <v>0.41699999999999998</v>
      </c>
      <c r="J17" s="126">
        <f>1.39*0.3</f>
        <v>0.41699999999999998</v>
      </c>
      <c r="K17" s="126"/>
      <c r="L17" s="126"/>
      <c r="M17" s="126">
        <f t="shared" si="5"/>
        <v>9.0211000000000013E-2</v>
      </c>
      <c r="N17" s="126">
        <f t="shared" si="6"/>
        <v>9.6700999999999997</v>
      </c>
      <c r="O17" s="126">
        <f>1.49*6.19</f>
        <v>9.2231000000000005</v>
      </c>
      <c r="P17" s="126">
        <f t="shared" si="7"/>
        <v>0.44700000000000001</v>
      </c>
      <c r="Q17" s="126">
        <f>1.49*0.3</f>
        <v>0.44700000000000001</v>
      </c>
      <c r="R17" s="126"/>
      <c r="S17" s="126"/>
      <c r="T17" s="126">
        <f t="shared" si="8"/>
        <v>9.6700999999999995E-2</v>
      </c>
      <c r="U17" s="126">
        <f t="shared" si="9"/>
        <v>6.4899999999999819E-3</v>
      </c>
      <c r="V17" s="128">
        <f t="shared" si="10"/>
        <v>7.7879999999999783E-2</v>
      </c>
    </row>
    <row r="18" spans="1:22" ht="17.25" customHeight="1">
      <c r="A18" s="30">
        <v>3</v>
      </c>
      <c r="B18" s="29" t="s">
        <v>39</v>
      </c>
      <c r="C18" s="122"/>
      <c r="D18" s="123"/>
      <c r="E18" s="123"/>
      <c r="F18" s="123"/>
      <c r="G18" s="126">
        <f t="shared" si="3"/>
        <v>0</v>
      </c>
      <c r="H18" s="126"/>
      <c r="I18" s="126">
        <f t="shared" si="4"/>
        <v>0</v>
      </c>
      <c r="J18" s="126"/>
      <c r="K18" s="126"/>
      <c r="L18" s="126"/>
      <c r="M18" s="126">
        <f t="shared" si="5"/>
        <v>0</v>
      </c>
      <c r="N18" s="126">
        <f t="shared" si="6"/>
        <v>0</v>
      </c>
      <c r="O18" s="126"/>
      <c r="P18" s="126">
        <f t="shared" si="7"/>
        <v>0</v>
      </c>
      <c r="Q18" s="126"/>
      <c r="R18" s="126"/>
      <c r="S18" s="126"/>
      <c r="T18" s="126">
        <f t="shared" si="8"/>
        <v>0</v>
      </c>
      <c r="U18" s="126">
        <f t="shared" si="9"/>
        <v>0</v>
      </c>
      <c r="V18" s="128">
        <f t="shared" si="10"/>
        <v>0</v>
      </c>
    </row>
    <row r="19" spans="1:22" ht="18" customHeight="1">
      <c r="A19" s="30">
        <v>4</v>
      </c>
      <c r="B19" s="29" t="s">
        <v>38</v>
      </c>
      <c r="C19" s="124"/>
      <c r="D19" s="125"/>
      <c r="E19" s="125">
        <v>14</v>
      </c>
      <c r="F19" s="125">
        <v>8</v>
      </c>
      <c r="G19" s="126">
        <f t="shared" si="3"/>
        <v>36.320700000000002</v>
      </c>
      <c r="H19" s="134">
        <f>1.39*25.18</f>
        <v>35.0002</v>
      </c>
      <c r="I19" s="126">
        <f t="shared" si="4"/>
        <v>1.3204999999999998</v>
      </c>
      <c r="J19" s="134">
        <f>1.39*0.95</f>
        <v>1.3204999999999998</v>
      </c>
      <c r="K19" s="134"/>
      <c r="L19" s="134"/>
      <c r="M19" s="126">
        <f t="shared" si="5"/>
        <v>0.363207</v>
      </c>
      <c r="N19" s="126">
        <f t="shared" si="6"/>
        <v>38.933700000000002</v>
      </c>
      <c r="O19" s="134">
        <f>1.49*25.18</f>
        <v>37.5182</v>
      </c>
      <c r="P19" s="126">
        <f t="shared" si="7"/>
        <v>1.4155</v>
      </c>
      <c r="Q19" s="134">
        <f>1.49*0.95</f>
        <v>1.4155</v>
      </c>
      <c r="R19" s="134"/>
      <c r="S19" s="134"/>
      <c r="T19" s="126">
        <f t="shared" si="8"/>
        <v>0.38933700000000004</v>
      </c>
      <c r="U19" s="126">
        <f t="shared" si="9"/>
        <v>2.6130000000000042E-2</v>
      </c>
      <c r="V19" s="128">
        <f t="shared" si="10"/>
        <v>0.3135600000000005</v>
      </c>
    </row>
    <row r="20" spans="1:22" ht="18" customHeight="1">
      <c r="A20" s="30">
        <v>5</v>
      </c>
      <c r="B20" s="29" t="s">
        <v>37</v>
      </c>
      <c r="C20" s="124"/>
      <c r="D20" s="125"/>
      <c r="E20" s="125"/>
      <c r="F20" s="125"/>
      <c r="G20" s="126">
        <f t="shared" si="3"/>
        <v>0</v>
      </c>
      <c r="H20" s="134"/>
      <c r="I20" s="126">
        <f t="shared" si="4"/>
        <v>0</v>
      </c>
      <c r="J20" s="134"/>
      <c r="K20" s="134"/>
      <c r="L20" s="134"/>
      <c r="M20" s="126">
        <f t="shared" si="5"/>
        <v>0</v>
      </c>
      <c r="N20" s="126">
        <f t="shared" si="6"/>
        <v>0</v>
      </c>
      <c r="O20" s="134"/>
      <c r="P20" s="126">
        <f t="shared" si="7"/>
        <v>0</v>
      </c>
      <c r="Q20" s="134"/>
      <c r="R20" s="134"/>
      <c r="S20" s="134"/>
      <c r="T20" s="126">
        <f t="shared" si="8"/>
        <v>0</v>
      </c>
      <c r="U20" s="126">
        <f t="shared" si="9"/>
        <v>0</v>
      </c>
      <c r="V20" s="128">
        <f t="shared" si="10"/>
        <v>0</v>
      </c>
    </row>
    <row r="21" spans="1:22" ht="17.25" customHeight="1">
      <c r="A21" s="30">
        <v>6</v>
      </c>
      <c r="B21" s="29" t="s">
        <v>36</v>
      </c>
      <c r="C21" s="124"/>
      <c r="D21" s="125"/>
      <c r="E21" s="125"/>
      <c r="F21" s="125"/>
      <c r="G21" s="126">
        <f t="shared" si="3"/>
        <v>0</v>
      </c>
      <c r="H21" s="134"/>
      <c r="I21" s="126">
        <f t="shared" si="4"/>
        <v>0</v>
      </c>
      <c r="J21" s="134"/>
      <c r="K21" s="134"/>
      <c r="L21" s="134"/>
      <c r="M21" s="126">
        <f t="shared" si="5"/>
        <v>0</v>
      </c>
      <c r="N21" s="126">
        <f t="shared" si="6"/>
        <v>0</v>
      </c>
      <c r="O21" s="134"/>
      <c r="P21" s="126">
        <f t="shared" si="7"/>
        <v>0</v>
      </c>
      <c r="Q21" s="134"/>
      <c r="R21" s="134"/>
      <c r="S21" s="134"/>
      <c r="T21" s="126">
        <f t="shared" si="8"/>
        <v>0</v>
      </c>
      <c r="U21" s="126">
        <f t="shared" si="9"/>
        <v>0</v>
      </c>
      <c r="V21" s="128">
        <f t="shared" si="10"/>
        <v>0</v>
      </c>
    </row>
    <row r="22" spans="1:22" ht="21" customHeight="1">
      <c r="A22" s="30">
        <v>7</v>
      </c>
      <c r="B22" s="29" t="s">
        <v>35</v>
      </c>
      <c r="C22" s="124"/>
      <c r="D22" s="125"/>
      <c r="E22" s="125"/>
      <c r="F22" s="125"/>
      <c r="G22" s="126">
        <f t="shared" si="3"/>
        <v>0</v>
      </c>
      <c r="H22" s="134"/>
      <c r="I22" s="126">
        <f t="shared" si="4"/>
        <v>0</v>
      </c>
      <c r="J22" s="134"/>
      <c r="K22" s="134"/>
      <c r="L22" s="134"/>
      <c r="M22" s="126">
        <f t="shared" si="5"/>
        <v>0</v>
      </c>
      <c r="N22" s="126">
        <f t="shared" si="6"/>
        <v>0</v>
      </c>
      <c r="O22" s="134"/>
      <c r="P22" s="126">
        <f t="shared" si="7"/>
        <v>0</v>
      </c>
      <c r="Q22" s="134"/>
      <c r="R22" s="134"/>
      <c r="S22" s="134"/>
      <c r="T22" s="126">
        <f t="shared" si="8"/>
        <v>0</v>
      </c>
      <c r="U22" s="126">
        <f t="shared" si="9"/>
        <v>0</v>
      </c>
      <c r="V22" s="128">
        <f t="shared" si="10"/>
        <v>0</v>
      </c>
    </row>
    <row r="23" spans="1:22">
      <c r="A23" s="30">
        <v>8</v>
      </c>
      <c r="B23" s="29" t="s">
        <v>34</v>
      </c>
      <c r="C23" s="124"/>
      <c r="D23" s="125"/>
      <c r="E23" s="125">
        <v>14</v>
      </c>
      <c r="F23" s="125">
        <v>10</v>
      </c>
      <c r="G23" s="126">
        <f t="shared" si="3"/>
        <v>50.7211</v>
      </c>
      <c r="H23" s="134">
        <f>1.39*35.59</f>
        <v>49.470100000000002</v>
      </c>
      <c r="I23" s="126">
        <f t="shared" si="4"/>
        <v>1.2509999999999999</v>
      </c>
      <c r="J23" s="134">
        <f>1.39*0.9</f>
        <v>1.2509999999999999</v>
      </c>
      <c r="K23" s="134"/>
      <c r="L23" s="134"/>
      <c r="M23" s="126">
        <f t="shared" si="5"/>
        <v>0.50721099999999997</v>
      </c>
      <c r="N23" s="126">
        <f t="shared" si="6"/>
        <v>54.370100000000008</v>
      </c>
      <c r="O23" s="134">
        <f>1.49*35.59</f>
        <v>53.029100000000007</v>
      </c>
      <c r="P23" s="126">
        <f t="shared" si="7"/>
        <v>1.341</v>
      </c>
      <c r="Q23" s="134">
        <f>1.49*0.9</f>
        <v>1.341</v>
      </c>
      <c r="R23" s="134"/>
      <c r="S23" s="134"/>
      <c r="T23" s="126">
        <f t="shared" si="8"/>
        <v>0.5437010000000001</v>
      </c>
      <c r="U23" s="126">
        <f t="shared" si="9"/>
        <v>3.6490000000000133E-2</v>
      </c>
      <c r="V23" s="128">
        <f t="shared" si="10"/>
        <v>0.4378800000000016</v>
      </c>
    </row>
    <row r="24" spans="1:22" ht="21" customHeight="1">
      <c r="A24" s="30">
        <v>9</v>
      </c>
      <c r="B24" s="29" t="s">
        <v>33</v>
      </c>
      <c r="C24" s="124"/>
      <c r="D24" s="125"/>
      <c r="E24" s="125"/>
      <c r="F24" s="125"/>
      <c r="G24" s="126">
        <f t="shared" si="3"/>
        <v>0</v>
      </c>
      <c r="H24" s="134"/>
      <c r="I24" s="126">
        <f t="shared" si="4"/>
        <v>0</v>
      </c>
      <c r="J24" s="134"/>
      <c r="K24" s="134"/>
      <c r="L24" s="134"/>
      <c r="M24" s="126">
        <f t="shared" si="5"/>
        <v>0</v>
      </c>
      <c r="N24" s="126">
        <f t="shared" si="6"/>
        <v>0</v>
      </c>
      <c r="O24" s="134"/>
      <c r="P24" s="126">
        <f t="shared" si="7"/>
        <v>0</v>
      </c>
      <c r="Q24" s="134"/>
      <c r="R24" s="134"/>
      <c r="S24" s="134"/>
      <c r="T24" s="126">
        <f t="shared" si="8"/>
        <v>0</v>
      </c>
      <c r="U24" s="126">
        <f t="shared" si="9"/>
        <v>0</v>
      </c>
      <c r="V24" s="128">
        <f t="shared" si="10"/>
        <v>0</v>
      </c>
    </row>
    <row r="25" spans="1:22" ht="21" customHeight="1">
      <c r="A25" s="30">
        <v>10</v>
      </c>
      <c r="B25" s="29" t="s">
        <v>32</v>
      </c>
      <c r="C25" s="124"/>
      <c r="D25" s="125"/>
      <c r="E25" s="125"/>
      <c r="F25" s="125"/>
      <c r="G25" s="126">
        <f t="shared" si="3"/>
        <v>0</v>
      </c>
      <c r="H25" s="134"/>
      <c r="I25" s="126">
        <f t="shared" si="4"/>
        <v>0</v>
      </c>
      <c r="J25" s="134"/>
      <c r="K25" s="134"/>
      <c r="L25" s="134"/>
      <c r="M25" s="126">
        <f t="shared" si="5"/>
        <v>0</v>
      </c>
      <c r="N25" s="126">
        <f t="shared" si="6"/>
        <v>0</v>
      </c>
      <c r="O25" s="134"/>
      <c r="P25" s="126">
        <f t="shared" si="7"/>
        <v>0</v>
      </c>
      <c r="Q25" s="134"/>
      <c r="R25" s="134"/>
      <c r="S25" s="134"/>
      <c r="T25" s="126">
        <f t="shared" si="8"/>
        <v>0</v>
      </c>
      <c r="U25" s="126">
        <f t="shared" si="9"/>
        <v>0</v>
      </c>
      <c r="V25" s="128">
        <f t="shared" si="10"/>
        <v>0</v>
      </c>
    </row>
    <row r="26" spans="1:22" ht="21" customHeight="1"/>
    <row r="27" spans="1:22" ht="21" customHeight="1"/>
    <row r="28" spans="1:22" ht="21" customHeight="1">
      <c r="B28" s="26"/>
      <c r="C28" s="21"/>
      <c r="D28" s="21"/>
      <c r="F28" s="21"/>
      <c r="G28" s="21"/>
      <c r="H28" s="21"/>
      <c r="I28" s="21"/>
      <c r="J28" s="21"/>
      <c r="K28" s="21"/>
      <c r="L28" s="21"/>
    </row>
    <row r="52" spans="2:12" ht="16.5">
      <c r="B52" s="25"/>
      <c r="C52" s="21"/>
      <c r="D52" s="21"/>
      <c r="F52" s="21"/>
      <c r="G52" s="21"/>
      <c r="H52" s="21"/>
      <c r="I52" s="21"/>
      <c r="J52" s="21"/>
      <c r="K52" s="21"/>
      <c r="L52" s="21"/>
    </row>
    <row r="60" spans="2:12">
      <c r="B60" s="24"/>
      <c r="C60" s="21"/>
      <c r="D60" s="21"/>
      <c r="F60" s="21"/>
      <c r="G60" s="21"/>
      <c r="H60" s="21"/>
      <c r="I60" s="21"/>
      <c r="J60" s="21"/>
      <c r="K60" s="21"/>
      <c r="L60" s="21"/>
    </row>
    <row r="61" spans="2:12">
      <c r="B61" s="24"/>
      <c r="C61" s="21"/>
      <c r="D61" s="21"/>
      <c r="F61" s="21"/>
      <c r="G61" s="21"/>
      <c r="H61" s="21"/>
      <c r="I61" s="21"/>
      <c r="J61" s="21"/>
      <c r="K61" s="21"/>
      <c r="L61" s="21"/>
    </row>
    <row r="62" spans="2:12">
      <c r="B62" s="24"/>
      <c r="C62" s="21"/>
      <c r="D62" s="21"/>
      <c r="F62" s="21"/>
      <c r="G62" s="21"/>
      <c r="H62" s="21"/>
      <c r="I62" s="21"/>
      <c r="J62" s="21"/>
      <c r="K62" s="21"/>
      <c r="L62" s="21"/>
    </row>
    <row r="63" spans="2:12" ht="31.5" customHeight="1"/>
  </sheetData>
  <mergeCells count="29">
    <mergeCell ref="C6:D6"/>
    <mergeCell ref="C7:C11"/>
    <mergeCell ref="G6:M6"/>
    <mergeCell ref="A3:V3"/>
    <mergeCell ref="H7:H11"/>
    <mergeCell ref="F6:F11"/>
    <mergeCell ref="D7:D11"/>
    <mergeCell ref="G7:G11"/>
    <mergeCell ref="A4:V4"/>
    <mergeCell ref="A6:A11"/>
    <mergeCell ref="B6:B11"/>
    <mergeCell ref="E6:E11"/>
    <mergeCell ref="K8:K11"/>
    <mergeCell ref="J8:J11"/>
    <mergeCell ref="U6:U11"/>
    <mergeCell ref="Q8:Q11"/>
    <mergeCell ref="V6:V11"/>
    <mergeCell ref="N6:T6"/>
    <mergeCell ref="O7:O11"/>
    <mergeCell ref="I7:I11"/>
    <mergeCell ref="N7:N11"/>
    <mergeCell ref="L8:L11"/>
    <mergeCell ref="T7:T11"/>
    <mergeCell ref="J7:L7"/>
    <mergeCell ref="M7:M11"/>
    <mergeCell ref="R8:R11"/>
    <mergeCell ref="Q7:S7"/>
    <mergeCell ref="S8:S11"/>
    <mergeCell ref="P7:P11"/>
  </mergeCells>
  <printOptions horizontalCentered="1"/>
  <pageMargins left="0.43307086614173229" right="0.19685039370078741" top="0.47244094488188981" bottom="0.19685039370078741" header="0.47244094488188981" footer="0.19685039370078741"/>
  <pageSetup paperSize="9" scale="67" orientation="landscape" r:id="rId1"/>
  <headerFooter alignWithMargins="0">
    <oddHeader>&amp;R&amp;"Times New Roman,đậm"&amp;14Biểu số 2c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zoomScaleSheetLayoutView="85" workbookViewId="0">
      <selection activeCell="I15" sqref="I15:J21"/>
    </sheetView>
  </sheetViews>
  <sheetFormatPr defaultColWidth="8.85546875" defaultRowHeight="15.75"/>
  <cols>
    <col min="1" max="1" width="9.28515625" style="10" customWidth="1"/>
    <col min="2" max="2" width="45.85546875" style="38" customWidth="1"/>
    <col min="3" max="3" width="11.42578125" style="38" customWidth="1"/>
    <col min="4" max="4" width="11.42578125" style="10" customWidth="1"/>
    <col min="5" max="5" width="12.42578125" style="10" customWidth="1"/>
    <col min="6" max="6" width="10.7109375" style="10" customWidth="1"/>
    <col min="7" max="7" width="12.140625" style="10" customWidth="1"/>
    <col min="8" max="8" width="9.85546875" style="10" customWidth="1"/>
    <col min="9" max="9" width="12.5703125" style="10" customWidth="1"/>
    <col min="10" max="10" width="12.85546875" style="10" customWidth="1"/>
    <col min="11" max="11" width="15.7109375" style="10" customWidth="1"/>
    <col min="12" max="16384" width="8.85546875" style="10"/>
  </cols>
  <sheetData>
    <row r="1" spans="1:26">
      <c r="A1" s="360" t="s">
        <v>156</v>
      </c>
      <c r="B1" s="360"/>
      <c r="C1" s="11"/>
      <c r="D1" s="11"/>
      <c r="E1" s="11"/>
      <c r="F1" s="11"/>
      <c r="G1" s="11"/>
      <c r="H1" s="11"/>
      <c r="I1" s="11"/>
      <c r="J1" s="11"/>
    </row>
    <row r="2" spans="1:26">
      <c r="A2" s="360" t="s">
        <v>154</v>
      </c>
      <c r="B2" s="360"/>
    </row>
    <row r="3" spans="1:26" ht="9" customHeight="1">
      <c r="A3" s="15"/>
    </row>
    <row r="4" spans="1:26" ht="36.75" customHeight="1">
      <c r="A4" s="365" t="s">
        <v>94</v>
      </c>
      <c r="B4" s="366"/>
      <c r="C4" s="366"/>
      <c r="D4" s="366"/>
      <c r="E4" s="366"/>
      <c r="F4" s="366"/>
      <c r="G4" s="366"/>
      <c r="H4" s="366"/>
      <c r="I4" s="366"/>
      <c r="J4" s="366"/>
      <c r="T4" s="65"/>
      <c r="U4" s="65"/>
      <c r="V4" s="65"/>
      <c r="W4" s="65"/>
      <c r="X4" s="65"/>
      <c r="Y4" s="65"/>
      <c r="Z4" s="65"/>
    </row>
    <row r="5" spans="1:26">
      <c r="A5" s="367" t="str">
        <f>+'4a'!A2:C2</f>
        <v>(Kèm theo Công văn số 210/UBND ngày   22   tháng 8 năm 2023 của UBND xã Sơn Tinh</v>
      </c>
      <c r="B5" s="368"/>
      <c r="C5" s="368"/>
      <c r="D5" s="368"/>
      <c r="E5" s="368"/>
      <c r="F5" s="368"/>
      <c r="G5" s="368"/>
      <c r="H5" s="368"/>
      <c r="I5" s="368"/>
      <c r="J5" s="368"/>
    </row>
    <row r="6" spans="1:26" ht="9" customHeight="1">
      <c r="A6" s="64"/>
      <c r="B6" s="63"/>
      <c r="C6" s="63"/>
      <c r="D6" s="62"/>
      <c r="E6" s="62"/>
      <c r="F6" s="62"/>
      <c r="G6" s="62"/>
      <c r="H6" s="62"/>
      <c r="I6" s="62"/>
      <c r="J6" s="62"/>
    </row>
    <row r="7" spans="1:26">
      <c r="D7" s="11"/>
      <c r="E7" s="13"/>
      <c r="F7" s="13"/>
      <c r="G7" s="13"/>
      <c r="H7" s="13"/>
      <c r="I7" s="13"/>
      <c r="J7" s="61" t="s">
        <v>31</v>
      </c>
      <c r="M7" s="14"/>
    </row>
    <row r="8" spans="1:26" ht="21.75" customHeight="1">
      <c r="A8" s="369" t="s">
        <v>1</v>
      </c>
      <c r="B8" s="372" t="s">
        <v>93</v>
      </c>
      <c r="C8" s="361" t="s">
        <v>92</v>
      </c>
      <c r="D8" s="361" t="s">
        <v>91</v>
      </c>
      <c r="E8" s="361" t="s">
        <v>90</v>
      </c>
      <c r="F8" s="361" t="s">
        <v>89</v>
      </c>
      <c r="G8" s="361" t="s">
        <v>88</v>
      </c>
      <c r="H8" s="361" t="s">
        <v>87</v>
      </c>
      <c r="I8" s="361" t="s">
        <v>86</v>
      </c>
      <c r="J8" s="361" t="s">
        <v>85</v>
      </c>
      <c r="K8" s="20"/>
    </row>
    <row r="9" spans="1:26" ht="20.25" customHeight="1">
      <c r="A9" s="370"/>
      <c r="B9" s="373"/>
      <c r="C9" s="375"/>
      <c r="D9" s="375"/>
      <c r="E9" s="375"/>
      <c r="F9" s="375"/>
      <c r="G9" s="375"/>
      <c r="H9" s="362"/>
      <c r="I9" s="362"/>
      <c r="J9" s="362"/>
      <c r="K9" s="20"/>
    </row>
    <row r="10" spans="1:26" ht="20.25" customHeight="1">
      <c r="A10" s="370"/>
      <c r="B10" s="373"/>
      <c r="C10" s="375"/>
      <c r="D10" s="375"/>
      <c r="E10" s="375"/>
      <c r="F10" s="375"/>
      <c r="G10" s="375"/>
      <c r="H10" s="362"/>
      <c r="I10" s="362"/>
      <c r="J10" s="362"/>
      <c r="K10" s="20"/>
    </row>
    <row r="11" spans="1:26" ht="18" customHeight="1">
      <c r="A11" s="370"/>
      <c r="B11" s="373"/>
      <c r="C11" s="375"/>
      <c r="D11" s="375"/>
      <c r="E11" s="375"/>
      <c r="F11" s="375"/>
      <c r="G11" s="375"/>
      <c r="H11" s="362"/>
      <c r="I11" s="362"/>
      <c r="J11" s="362"/>
      <c r="K11" s="20"/>
    </row>
    <row r="12" spans="1:26" ht="64.5" customHeight="1">
      <c r="A12" s="371"/>
      <c r="B12" s="374"/>
      <c r="C12" s="376"/>
      <c r="D12" s="376"/>
      <c r="E12" s="376"/>
      <c r="F12" s="376"/>
      <c r="G12" s="376"/>
      <c r="H12" s="363"/>
      <c r="I12" s="363"/>
      <c r="J12" s="363"/>
      <c r="K12" s="20"/>
    </row>
    <row r="13" spans="1:26">
      <c r="A13" s="59" t="s">
        <v>4</v>
      </c>
      <c r="B13" s="60" t="s">
        <v>8</v>
      </c>
      <c r="C13" s="60" t="s">
        <v>44</v>
      </c>
      <c r="D13" s="59">
        <v>2</v>
      </c>
      <c r="E13" s="59">
        <v>3</v>
      </c>
      <c r="F13" s="58">
        <v>4</v>
      </c>
      <c r="G13" s="58">
        <v>5</v>
      </c>
      <c r="H13" s="58" t="s">
        <v>84</v>
      </c>
      <c r="I13" s="58">
        <v>7</v>
      </c>
      <c r="J13" s="57">
        <v>8</v>
      </c>
    </row>
    <row r="14" spans="1:26" s="46" customFormat="1">
      <c r="A14" s="56"/>
      <c r="B14" s="55" t="s">
        <v>42</v>
      </c>
      <c r="C14" s="118">
        <f>C15+C16</f>
        <v>0</v>
      </c>
      <c r="D14" s="118">
        <f t="shared" ref="D14:J14" si="0">D15+D16</f>
        <v>1056</v>
      </c>
      <c r="E14" s="118">
        <f t="shared" si="0"/>
        <v>9408</v>
      </c>
      <c r="F14" s="118">
        <f t="shared" si="0"/>
        <v>1009</v>
      </c>
      <c r="G14" s="118">
        <f t="shared" si="0"/>
        <v>8909</v>
      </c>
      <c r="H14" s="118">
        <f t="shared" si="0"/>
        <v>-499</v>
      </c>
      <c r="I14" s="118">
        <v>0</v>
      </c>
      <c r="J14" s="118">
        <f t="shared" si="0"/>
        <v>0</v>
      </c>
    </row>
    <row r="15" spans="1:26" s="49" customFormat="1" ht="23.25" customHeight="1">
      <c r="A15" s="17" t="s">
        <v>9</v>
      </c>
      <c r="B15" s="52" t="s">
        <v>83</v>
      </c>
      <c r="C15" s="119"/>
      <c r="D15" s="119"/>
      <c r="E15" s="119"/>
      <c r="F15" s="119"/>
      <c r="G15" s="119"/>
      <c r="H15" s="119"/>
      <c r="I15" s="377" t="s">
        <v>159</v>
      </c>
      <c r="J15" s="378"/>
      <c r="L15" s="46"/>
      <c r="M15" s="46"/>
      <c r="N15" s="46"/>
      <c r="O15" s="46"/>
      <c r="P15" s="46"/>
    </row>
    <row r="16" spans="1:26" s="49" customFormat="1" ht="28.5" customHeight="1">
      <c r="A16" s="19" t="s">
        <v>10</v>
      </c>
      <c r="B16" s="18" t="s">
        <v>82</v>
      </c>
      <c r="C16" s="119">
        <f>C17+C18+C19+C20</f>
        <v>0</v>
      </c>
      <c r="D16" s="119">
        <f t="shared" ref="D16:H16" si="1">D17+D18+D19+D20</f>
        <v>1056</v>
      </c>
      <c r="E16" s="119">
        <f t="shared" si="1"/>
        <v>9408</v>
      </c>
      <c r="F16" s="119">
        <f t="shared" si="1"/>
        <v>1009</v>
      </c>
      <c r="G16" s="119">
        <f t="shared" si="1"/>
        <v>8909</v>
      </c>
      <c r="H16" s="119">
        <f t="shared" si="1"/>
        <v>-499</v>
      </c>
      <c r="I16" s="379"/>
      <c r="J16" s="380"/>
      <c r="L16" s="46"/>
      <c r="M16" s="46"/>
      <c r="N16" s="46"/>
      <c r="O16" s="46"/>
      <c r="P16" s="46"/>
    </row>
    <row r="17" spans="1:16" s="49" customFormat="1" ht="21.75" customHeight="1">
      <c r="A17" s="51">
        <v>1</v>
      </c>
      <c r="B17" s="52" t="s">
        <v>81</v>
      </c>
      <c r="C17" s="120"/>
      <c r="D17" s="120"/>
      <c r="E17" s="120"/>
      <c r="F17" s="120"/>
      <c r="G17" s="120"/>
      <c r="H17" s="120"/>
      <c r="I17" s="379"/>
      <c r="J17" s="380"/>
      <c r="L17" s="46"/>
      <c r="M17" s="46"/>
      <c r="N17" s="46"/>
      <c r="O17" s="46"/>
      <c r="P17" s="46"/>
    </row>
    <row r="18" spans="1:16" s="49" customFormat="1" ht="23.25" customHeight="1">
      <c r="A18" s="51">
        <v>2</v>
      </c>
      <c r="B18" s="18" t="s">
        <v>80</v>
      </c>
      <c r="C18" s="120"/>
      <c r="D18" s="120"/>
      <c r="E18" s="120"/>
      <c r="F18" s="120"/>
      <c r="G18" s="120"/>
      <c r="H18" s="120"/>
      <c r="I18" s="379"/>
      <c r="J18" s="380"/>
      <c r="L18" s="46"/>
      <c r="M18" s="46"/>
      <c r="N18" s="46"/>
      <c r="O18" s="46"/>
      <c r="P18" s="46"/>
    </row>
    <row r="19" spans="1:16" s="49" customFormat="1">
      <c r="A19" s="51">
        <v>3</v>
      </c>
      <c r="B19" s="50" t="s">
        <v>79</v>
      </c>
      <c r="C19" s="120"/>
      <c r="D19" s="120">
        <v>1056</v>
      </c>
      <c r="E19" s="120">
        <v>9408</v>
      </c>
      <c r="F19" s="120">
        <v>1009</v>
      </c>
      <c r="G19" s="120">
        <v>8909</v>
      </c>
      <c r="H19" s="120">
        <f>G19-E19</f>
        <v>-499</v>
      </c>
      <c r="I19" s="379"/>
      <c r="J19" s="380"/>
      <c r="L19" s="46"/>
      <c r="M19" s="46"/>
      <c r="N19" s="46"/>
      <c r="O19" s="46"/>
      <c r="P19" s="46"/>
    </row>
    <row r="20" spans="1:16" s="49" customFormat="1" ht="15.75" customHeight="1">
      <c r="A20" s="51">
        <v>4</v>
      </c>
      <c r="B20" s="50" t="s">
        <v>78</v>
      </c>
      <c r="C20" s="120"/>
      <c r="D20" s="120"/>
      <c r="E20" s="120"/>
      <c r="F20" s="120"/>
      <c r="G20" s="120"/>
      <c r="H20" s="120"/>
      <c r="I20" s="379"/>
      <c r="J20" s="380"/>
      <c r="L20" s="46"/>
      <c r="M20" s="46"/>
      <c r="N20" s="46"/>
      <c r="O20" s="46"/>
      <c r="P20" s="46"/>
    </row>
    <row r="21" spans="1:16" s="46" customFormat="1" ht="18" customHeight="1">
      <c r="A21" s="16"/>
      <c r="B21" s="48"/>
      <c r="C21" s="121"/>
      <c r="D21" s="121"/>
      <c r="E21" s="121"/>
      <c r="F21" s="121"/>
      <c r="G21" s="121"/>
      <c r="H21" s="121"/>
      <c r="I21" s="381"/>
      <c r="J21" s="382"/>
    </row>
    <row r="22" spans="1:16" ht="33" customHeight="1">
      <c r="A22" s="45" t="s">
        <v>76</v>
      </c>
      <c r="B22" s="364" t="s">
        <v>77</v>
      </c>
      <c r="C22" s="364"/>
      <c r="D22" s="364"/>
      <c r="E22" s="364"/>
      <c r="F22" s="364"/>
      <c r="G22" s="364"/>
      <c r="H22" s="364"/>
      <c r="I22" s="364"/>
      <c r="J22" s="364"/>
      <c r="K22" s="44"/>
    </row>
    <row r="23" spans="1:16" ht="33.75" customHeight="1">
      <c r="K23" s="43"/>
    </row>
    <row r="24" spans="1:16" ht="16.5">
      <c r="B24" s="28"/>
      <c r="C24" s="28"/>
      <c r="J24" s="12"/>
      <c r="K24" s="27"/>
    </row>
    <row r="25" spans="1:16" ht="16.5">
      <c r="D25" s="11"/>
      <c r="E25" s="11"/>
      <c r="F25" s="11"/>
      <c r="G25" s="11"/>
      <c r="H25" s="11"/>
      <c r="I25" s="11"/>
      <c r="J25" s="9"/>
    </row>
    <row r="26" spans="1:16" ht="16.5">
      <c r="J26" s="4"/>
    </row>
    <row r="28" spans="1:16" ht="16.5">
      <c r="B28" s="42"/>
      <c r="C28" s="42"/>
    </row>
    <row r="40" spans="2:3" ht="16.5">
      <c r="B40" s="41"/>
      <c r="C40" s="41"/>
    </row>
    <row r="64" spans="2:3" ht="16.5">
      <c r="B64" s="40"/>
      <c r="C64" s="40"/>
    </row>
    <row r="72" spans="2:3" ht="31.5" customHeight="1">
      <c r="B72" s="39"/>
      <c r="C72" s="39"/>
    </row>
    <row r="73" spans="2:3">
      <c r="B73" s="39"/>
      <c r="C73" s="39"/>
    </row>
    <row r="74" spans="2:3">
      <c r="B74" s="39"/>
      <c r="C74" s="39"/>
    </row>
  </sheetData>
  <mergeCells count="16">
    <mergeCell ref="A1:B1"/>
    <mergeCell ref="A2:B2"/>
    <mergeCell ref="I8:I12"/>
    <mergeCell ref="J8:J12"/>
    <mergeCell ref="B22:J22"/>
    <mergeCell ref="A4:J4"/>
    <mergeCell ref="A5:J5"/>
    <mergeCell ref="A8:A12"/>
    <mergeCell ref="B8:B12"/>
    <mergeCell ref="C8:C12"/>
    <mergeCell ref="D8:D12"/>
    <mergeCell ref="E8:E12"/>
    <mergeCell ref="F8:F12"/>
    <mergeCell ref="G8:G12"/>
    <mergeCell ref="H8:H12"/>
    <mergeCell ref="I15:J21"/>
  </mergeCells>
  <printOptions horizontalCentered="1"/>
  <pageMargins left="0.7" right="0.7" top="0.75" bottom="0.75" header="0.3" footer="0.3"/>
  <pageSetup paperSize="9" scale="88" orientation="landscape" r:id="rId1"/>
  <headerFooter>
    <oddHeader>&amp;R&amp;"Times New Roman,Bold"Biểu số 2đ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2"/>
  <sheetViews>
    <sheetView workbookViewId="0">
      <selection activeCell="A14" sqref="A14:H19"/>
    </sheetView>
  </sheetViews>
  <sheetFormatPr defaultColWidth="8.85546875" defaultRowHeight="15.75"/>
  <cols>
    <col min="1" max="1" width="9.28515625" style="10" customWidth="1"/>
    <col min="2" max="2" width="41.5703125" style="38" customWidth="1"/>
    <col min="3" max="4" width="12.42578125" style="10" customWidth="1"/>
    <col min="5" max="5" width="11.7109375" style="10" customWidth="1"/>
    <col min="6" max="6" width="12.140625" style="10" customWidth="1"/>
    <col min="7" max="7" width="14.7109375" style="10" customWidth="1"/>
    <col min="8" max="8" width="14.5703125" style="10" customWidth="1"/>
    <col min="9" max="16384" width="8.85546875" style="10"/>
  </cols>
  <sheetData>
    <row r="1" spans="1:26">
      <c r="A1" s="360" t="s">
        <v>156</v>
      </c>
      <c r="B1" s="360"/>
      <c r="C1" s="11"/>
      <c r="D1" s="11"/>
      <c r="E1" s="11"/>
      <c r="F1" s="11"/>
      <c r="G1" s="11"/>
      <c r="H1" s="11"/>
    </row>
    <row r="2" spans="1:26">
      <c r="A2" s="360" t="s">
        <v>154</v>
      </c>
      <c r="B2" s="360"/>
    </row>
    <row r="3" spans="1:26" ht="9" customHeight="1">
      <c r="A3" s="15"/>
    </row>
    <row r="4" spans="1:26" ht="48" customHeight="1">
      <c r="A4" s="365" t="s">
        <v>107</v>
      </c>
      <c r="B4" s="366"/>
      <c r="C4" s="366"/>
      <c r="D4" s="366"/>
      <c r="E4" s="366"/>
      <c r="F4" s="366"/>
      <c r="G4" s="366"/>
      <c r="H4" s="366"/>
      <c r="U4" s="65"/>
      <c r="V4" s="65"/>
      <c r="W4" s="65"/>
      <c r="X4" s="65"/>
      <c r="Y4" s="65"/>
      <c r="Z4" s="65"/>
    </row>
    <row r="5" spans="1:26" ht="21.75" customHeight="1">
      <c r="A5" s="367" t="e">
        <f>+#REF!</f>
        <v>#REF!</v>
      </c>
      <c r="B5" s="368"/>
      <c r="C5" s="368"/>
      <c r="D5" s="368"/>
      <c r="E5" s="368"/>
      <c r="F5" s="368"/>
      <c r="G5" s="368"/>
      <c r="H5" s="368"/>
    </row>
    <row r="6" spans="1:26" ht="9" customHeight="1">
      <c r="A6" s="64"/>
      <c r="B6" s="63"/>
      <c r="C6" s="62"/>
      <c r="D6" s="62"/>
      <c r="E6" s="62"/>
      <c r="F6" s="62"/>
      <c r="G6" s="62"/>
      <c r="H6" s="62"/>
    </row>
    <row r="7" spans="1:26">
      <c r="C7" s="11"/>
      <c r="D7" s="13"/>
      <c r="E7" s="13"/>
      <c r="F7" s="13"/>
      <c r="G7" s="13"/>
      <c r="H7" s="61" t="s">
        <v>31</v>
      </c>
      <c r="N7" s="14"/>
    </row>
    <row r="8" spans="1:26" ht="21.75" customHeight="1">
      <c r="A8" s="369" t="s">
        <v>1</v>
      </c>
      <c r="B8" s="372" t="s">
        <v>106</v>
      </c>
      <c r="C8" s="361" t="s">
        <v>105</v>
      </c>
      <c r="D8" s="361" t="s">
        <v>104</v>
      </c>
      <c r="E8" s="383" t="s">
        <v>103</v>
      </c>
      <c r="F8" s="384"/>
      <c r="G8" s="361" t="s">
        <v>102</v>
      </c>
      <c r="H8" s="361" t="s">
        <v>101</v>
      </c>
    </row>
    <row r="9" spans="1:26" ht="20.25" customHeight="1">
      <c r="A9" s="370"/>
      <c r="B9" s="373"/>
      <c r="C9" s="375"/>
      <c r="D9" s="375"/>
      <c r="E9" s="385"/>
      <c r="F9" s="386"/>
      <c r="G9" s="362"/>
      <c r="H9" s="362"/>
    </row>
    <row r="10" spans="1:26" ht="20.25" customHeight="1">
      <c r="A10" s="370"/>
      <c r="B10" s="373"/>
      <c r="C10" s="375"/>
      <c r="D10" s="375"/>
      <c r="E10" s="385"/>
      <c r="F10" s="386"/>
      <c r="G10" s="362"/>
      <c r="H10" s="362"/>
    </row>
    <row r="11" spans="1:26" ht="18" customHeight="1">
      <c r="A11" s="370"/>
      <c r="B11" s="373"/>
      <c r="C11" s="375"/>
      <c r="D11" s="375"/>
      <c r="E11" s="387" t="s">
        <v>100</v>
      </c>
      <c r="F11" s="387" t="s">
        <v>99</v>
      </c>
      <c r="G11" s="362"/>
      <c r="H11" s="362"/>
    </row>
    <row r="12" spans="1:26" ht="21.75" customHeight="1">
      <c r="A12" s="371"/>
      <c r="B12" s="374"/>
      <c r="C12" s="376"/>
      <c r="D12" s="376"/>
      <c r="E12" s="387"/>
      <c r="F12" s="387"/>
      <c r="G12" s="363"/>
      <c r="H12" s="363"/>
    </row>
    <row r="13" spans="1:26">
      <c r="A13" s="59" t="s">
        <v>4</v>
      </c>
      <c r="B13" s="60" t="s">
        <v>8</v>
      </c>
      <c r="C13" s="59">
        <v>1</v>
      </c>
      <c r="D13" s="59">
        <v>2</v>
      </c>
      <c r="E13" s="58">
        <v>3</v>
      </c>
      <c r="F13" s="58">
        <v>4</v>
      </c>
      <c r="G13" s="58">
        <v>5</v>
      </c>
      <c r="H13" s="57">
        <v>6</v>
      </c>
    </row>
    <row r="14" spans="1:26" s="46" customFormat="1" ht="18" customHeight="1">
      <c r="A14" s="139"/>
      <c r="B14" s="140" t="s">
        <v>42</v>
      </c>
      <c r="C14" s="141">
        <f>C15+C16+C17+C18</f>
        <v>46</v>
      </c>
      <c r="D14" s="141">
        <f t="shared" ref="D14:H14" si="0">D15+D16+D17+D18</f>
        <v>40</v>
      </c>
      <c r="E14" s="141">
        <f t="shared" si="0"/>
        <v>40</v>
      </c>
      <c r="F14" s="141">
        <f t="shared" si="0"/>
        <v>46</v>
      </c>
      <c r="G14" s="141">
        <f t="shared" si="0"/>
        <v>0</v>
      </c>
      <c r="H14" s="141">
        <f t="shared" si="0"/>
        <v>0</v>
      </c>
    </row>
    <row r="15" spans="1:26" s="49" customFormat="1" ht="27.75" customHeight="1">
      <c r="A15" s="135">
        <v>1</v>
      </c>
      <c r="B15" s="136" t="s">
        <v>98</v>
      </c>
      <c r="C15" s="137"/>
      <c r="D15" s="137">
        <v>1</v>
      </c>
      <c r="E15" s="137">
        <v>1</v>
      </c>
      <c r="F15" s="137"/>
      <c r="G15" s="137">
        <v>0</v>
      </c>
      <c r="H15" s="138"/>
      <c r="J15" s="46"/>
      <c r="K15" s="46"/>
      <c r="L15" s="46"/>
      <c r="M15" s="46"/>
      <c r="N15" s="46"/>
      <c r="O15" s="46"/>
      <c r="P15" s="46"/>
    </row>
    <row r="16" spans="1:26" s="49" customFormat="1" ht="25.5" customHeight="1">
      <c r="A16" s="19">
        <v>2</v>
      </c>
      <c r="B16" s="18" t="s">
        <v>97</v>
      </c>
      <c r="C16" s="54">
        <v>1</v>
      </c>
      <c r="D16" s="54"/>
      <c r="E16" s="54"/>
      <c r="F16" s="54">
        <v>1</v>
      </c>
      <c r="G16" s="54"/>
      <c r="H16" s="53"/>
      <c r="J16" s="46"/>
      <c r="K16" s="46"/>
      <c r="L16" s="46"/>
      <c r="M16" s="46"/>
      <c r="N16" s="46"/>
      <c r="O16" s="46"/>
      <c r="P16" s="46"/>
    </row>
    <row r="17" spans="1:16" s="68" customFormat="1" ht="30" customHeight="1">
      <c r="A17" s="19">
        <v>3</v>
      </c>
      <c r="B17" s="50" t="s">
        <v>79</v>
      </c>
      <c r="C17" s="70"/>
      <c r="D17" s="70">
        <v>39</v>
      </c>
      <c r="E17" s="70">
        <v>39</v>
      </c>
      <c r="F17" s="70"/>
      <c r="G17" s="70">
        <v>0</v>
      </c>
      <c r="H17" s="69"/>
      <c r="J17" s="46"/>
      <c r="K17" s="46"/>
      <c r="L17" s="46"/>
      <c r="M17" s="46"/>
      <c r="N17" s="46"/>
      <c r="O17" s="46"/>
      <c r="P17" s="46"/>
    </row>
    <row r="18" spans="1:16" s="49" customFormat="1" ht="31.5">
      <c r="A18" s="17">
        <v>4</v>
      </c>
      <c r="B18" s="50" t="s">
        <v>78</v>
      </c>
      <c r="C18" s="54">
        <v>45</v>
      </c>
      <c r="D18" s="53"/>
      <c r="E18" s="54"/>
      <c r="F18" s="54">
        <v>45</v>
      </c>
      <c r="G18" s="54"/>
      <c r="H18" s="53"/>
      <c r="J18" s="46"/>
      <c r="K18" s="46"/>
      <c r="L18" s="46"/>
      <c r="M18" s="46"/>
      <c r="N18" s="46"/>
      <c r="O18" s="46"/>
      <c r="P18" s="46"/>
    </row>
    <row r="19" spans="1:16" s="46" customFormat="1" ht="18" customHeight="1">
      <c r="A19" s="16"/>
      <c r="B19" s="48"/>
      <c r="C19" s="47"/>
      <c r="D19" s="47"/>
      <c r="E19" s="47"/>
      <c r="F19" s="47"/>
      <c r="G19" s="47"/>
      <c r="H19" s="47"/>
    </row>
    <row r="20" spans="1:16" s="46" customFormat="1" ht="18.75" customHeight="1">
      <c r="A20" s="67" t="s">
        <v>76</v>
      </c>
      <c r="B20" s="364" t="s">
        <v>96</v>
      </c>
      <c r="C20" s="364"/>
      <c r="D20" s="364"/>
      <c r="E20" s="364"/>
      <c r="F20" s="364"/>
      <c r="G20" s="364"/>
      <c r="H20" s="364"/>
    </row>
    <row r="21" spans="1:16" ht="33" customHeight="1">
      <c r="B21" s="364" t="s">
        <v>95</v>
      </c>
      <c r="C21" s="364"/>
      <c r="D21" s="364"/>
      <c r="E21" s="364"/>
      <c r="F21" s="364"/>
      <c r="G21" s="364"/>
      <c r="H21" s="364"/>
      <c r="I21" s="66"/>
      <c r="J21" s="43"/>
    </row>
    <row r="22" spans="1:16" ht="15.75" customHeight="1">
      <c r="I22" s="66"/>
      <c r="J22" s="27"/>
    </row>
    <row r="23" spans="1:16" ht="15.75" customHeight="1">
      <c r="H23" s="12"/>
      <c r="I23" s="66"/>
    </row>
    <row r="24" spans="1:16" ht="16.5">
      <c r="H24" s="9"/>
    </row>
    <row r="25" spans="1:16" ht="16.5">
      <c r="H25" s="4"/>
    </row>
    <row r="26" spans="1:16" ht="16.5">
      <c r="B26" s="42"/>
    </row>
    <row r="38" spans="2:2" ht="16.5">
      <c r="B38" s="41"/>
    </row>
    <row r="62" spans="2:2" ht="16.5">
      <c r="B62" s="40"/>
    </row>
    <row r="70" spans="2:2" ht="31.5" customHeight="1">
      <c r="B70" s="39"/>
    </row>
    <row r="71" spans="2:2">
      <c r="B71" s="39"/>
    </row>
    <row r="72" spans="2:2">
      <c r="B72" s="39"/>
    </row>
  </sheetData>
  <mergeCells count="15">
    <mergeCell ref="A1:B1"/>
    <mergeCell ref="A2:B2"/>
    <mergeCell ref="B20:H20"/>
    <mergeCell ref="B21:H21"/>
    <mergeCell ref="A4:H4"/>
    <mergeCell ref="A5:H5"/>
    <mergeCell ref="A8:A12"/>
    <mergeCell ref="B8:B12"/>
    <mergeCell ref="C8:C12"/>
    <mergeCell ref="D8:D12"/>
    <mergeCell ref="E8:F10"/>
    <mergeCell ref="G8:G12"/>
    <mergeCell ref="H8:H12"/>
    <mergeCell ref="E11:E12"/>
    <mergeCell ref="F11:F12"/>
  </mergeCells>
  <printOptions horizontalCentered="1"/>
  <pageMargins left="0.7" right="0.7" top="0.75" bottom="0.75" header="0.3" footer="0.3"/>
  <pageSetup paperSize="9" orientation="landscape" r:id="rId1"/>
  <headerFooter>
    <oddHeader>&amp;R&amp;"Times New Roman,Bold"Biểu số 2e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workbookViewId="0">
      <selection activeCell="A4" sqref="A4:U4"/>
    </sheetView>
  </sheetViews>
  <sheetFormatPr defaultColWidth="9.140625" defaultRowHeight="15.75"/>
  <cols>
    <col min="1" max="1" width="4.42578125" style="72" customWidth="1"/>
    <col min="2" max="2" width="32.5703125" style="72" customWidth="1"/>
    <col min="3" max="3" width="12.5703125" style="72" customWidth="1"/>
    <col min="4" max="4" width="11.140625" style="72" customWidth="1"/>
    <col min="5" max="5" width="11.5703125" style="72" customWidth="1"/>
    <col min="6" max="6" width="12.42578125" style="72" customWidth="1"/>
    <col min="7" max="7" width="16.85546875" style="72" customWidth="1"/>
    <col min="8" max="8" width="15.28515625" style="72" customWidth="1"/>
    <col min="9" max="9" width="13.7109375" style="72" customWidth="1"/>
    <col min="10" max="10" width="14" style="72" customWidth="1"/>
    <col min="11" max="16384" width="9.140625" style="72"/>
  </cols>
  <sheetData>
    <row r="1" spans="1:13">
      <c r="A1" s="388">
        <v>1</v>
      </c>
      <c r="B1" s="388"/>
      <c r="C1" s="388"/>
      <c r="D1" s="388"/>
      <c r="E1" s="388"/>
      <c r="F1" s="388"/>
      <c r="G1" s="388"/>
      <c r="H1" s="388"/>
      <c r="I1" s="388"/>
      <c r="J1" s="388"/>
    </row>
    <row r="2" spans="1:13">
      <c r="A2" s="85" t="s">
        <v>47</v>
      </c>
      <c r="B2" s="85"/>
      <c r="C2" s="84"/>
      <c r="D2" s="84"/>
      <c r="J2" s="71" t="s">
        <v>147</v>
      </c>
    </row>
    <row r="4" spans="1:13" s="82" customFormat="1" ht="39.75" customHeight="1">
      <c r="A4" s="389" t="s">
        <v>146</v>
      </c>
      <c r="B4" s="389"/>
      <c r="C4" s="389"/>
      <c r="D4" s="389"/>
      <c r="E4" s="389"/>
      <c r="F4" s="389"/>
      <c r="G4" s="389"/>
      <c r="H4" s="389"/>
      <c r="I4" s="389"/>
      <c r="J4" s="389"/>
      <c r="K4" s="83"/>
      <c r="L4" s="83"/>
    </row>
    <row r="5" spans="1:13" ht="18.75">
      <c r="A5" s="390" t="e">
        <f>+#REF!</f>
        <v>#REF!</v>
      </c>
      <c r="B5" s="390"/>
      <c r="C5" s="390"/>
      <c r="D5" s="390"/>
      <c r="E5" s="390"/>
      <c r="F5" s="390"/>
      <c r="G5" s="390"/>
      <c r="H5" s="390"/>
      <c r="I5" s="390"/>
      <c r="J5" s="390"/>
      <c r="K5" s="109"/>
      <c r="L5" s="109"/>
      <c r="M5" s="109"/>
    </row>
    <row r="6" spans="1:13" ht="18.75">
      <c r="A6" s="110"/>
      <c r="B6" s="110"/>
      <c r="C6" s="110"/>
      <c r="D6" s="110"/>
      <c r="E6" s="110"/>
      <c r="F6" s="110"/>
      <c r="G6" s="110"/>
      <c r="H6" s="110"/>
      <c r="I6" s="110"/>
      <c r="J6" s="110"/>
      <c r="K6" s="109"/>
      <c r="L6" s="109"/>
      <c r="M6" s="109"/>
    </row>
    <row r="7" spans="1:13">
      <c r="J7" s="80" t="s">
        <v>0</v>
      </c>
    </row>
    <row r="8" spans="1:13" ht="48" customHeight="1">
      <c r="A8" s="391" t="s">
        <v>1</v>
      </c>
      <c r="B8" s="394" t="s">
        <v>114</v>
      </c>
      <c r="C8" s="394" t="s">
        <v>145</v>
      </c>
      <c r="D8" s="397" t="s">
        <v>116</v>
      </c>
      <c r="E8" s="398"/>
      <c r="F8" s="399"/>
      <c r="G8" s="397" t="s">
        <v>132</v>
      </c>
      <c r="H8" s="398"/>
      <c r="I8" s="399"/>
      <c r="J8" s="394" t="s">
        <v>144</v>
      </c>
    </row>
    <row r="9" spans="1:13" ht="15.75" customHeight="1">
      <c r="A9" s="392"/>
      <c r="B9" s="395" t="s">
        <v>114</v>
      </c>
      <c r="C9" s="395"/>
      <c r="D9" s="394" t="s">
        <v>108</v>
      </c>
      <c r="E9" s="394" t="s">
        <v>113</v>
      </c>
      <c r="F9" s="394" t="s">
        <v>112</v>
      </c>
      <c r="G9" s="394" t="s">
        <v>129</v>
      </c>
      <c r="H9" s="394" t="s">
        <v>128</v>
      </c>
      <c r="I9" s="394" t="s">
        <v>127</v>
      </c>
      <c r="J9" s="395"/>
    </row>
    <row r="10" spans="1:13" ht="15.75" customHeight="1">
      <c r="A10" s="392"/>
      <c r="B10" s="395"/>
      <c r="C10" s="395"/>
      <c r="D10" s="395"/>
      <c r="E10" s="395"/>
      <c r="F10" s="395"/>
      <c r="G10" s="395"/>
      <c r="H10" s="400"/>
      <c r="I10" s="395"/>
      <c r="J10" s="395"/>
    </row>
    <row r="11" spans="1:13" ht="15.75" customHeight="1">
      <c r="A11" s="392"/>
      <c r="B11" s="395"/>
      <c r="C11" s="395"/>
      <c r="D11" s="395" t="s">
        <v>111</v>
      </c>
      <c r="E11" s="395"/>
      <c r="F11" s="395"/>
      <c r="G11" s="395"/>
      <c r="H11" s="400"/>
      <c r="I11" s="395"/>
      <c r="J11" s="395"/>
    </row>
    <row r="12" spans="1:13" s="79" customFormat="1" ht="15.75" customHeight="1">
      <c r="A12" s="392"/>
      <c r="B12" s="395"/>
      <c r="C12" s="395"/>
      <c r="D12" s="395"/>
      <c r="E12" s="395"/>
      <c r="F12" s="395"/>
      <c r="G12" s="395"/>
      <c r="H12" s="400"/>
      <c r="I12" s="395"/>
      <c r="J12" s="395"/>
    </row>
    <row r="13" spans="1:13" s="79" customFormat="1" ht="15.75" customHeight="1">
      <c r="A13" s="393"/>
      <c r="B13" s="396"/>
      <c r="C13" s="396"/>
      <c r="D13" s="396"/>
      <c r="E13" s="396"/>
      <c r="F13" s="396"/>
      <c r="G13" s="396"/>
      <c r="H13" s="401"/>
      <c r="I13" s="396"/>
      <c r="J13" s="396"/>
    </row>
    <row r="14" spans="1:13" s="77" customFormat="1" ht="25.5">
      <c r="A14" s="78" t="s">
        <v>4</v>
      </c>
      <c r="B14" s="78" t="s">
        <v>8</v>
      </c>
      <c r="C14" s="78">
        <v>1</v>
      </c>
      <c r="D14" s="78" t="s">
        <v>126</v>
      </c>
      <c r="E14" s="78">
        <v>3</v>
      </c>
      <c r="F14" s="78">
        <v>4</v>
      </c>
      <c r="G14" s="78" t="s">
        <v>125</v>
      </c>
      <c r="H14" s="78" t="s">
        <v>124</v>
      </c>
      <c r="I14" s="78" t="s">
        <v>123</v>
      </c>
      <c r="J14" s="78" t="s">
        <v>143</v>
      </c>
    </row>
    <row r="15" spans="1:13" ht="19.5" customHeight="1">
      <c r="A15" s="108"/>
      <c r="B15" s="107" t="s">
        <v>108</v>
      </c>
      <c r="C15" s="106"/>
      <c r="D15" s="105"/>
      <c r="E15" s="105"/>
      <c r="F15" s="105"/>
      <c r="G15" s="105"/>
      <c r="H15" s="104"/>
      <c r="I15" s="104"/>
      <c r="J15" s="103"/>
    </row>
    <row r="16" spans="1:13" ht="15" customHeight="1">
      <c r="A16" s="101" t="s">
        <v>9</v>
      </c>
      <c r="B16" s="100" t="s">
        <v>49</v>
      </c>
      <c r="C16" s="98"/>
      <c r="D16" s="90"/>
      <c r="E16" s="90"/>
      <c r="F16" s="90"/>
      <c r="G16" s="90"/>
      <c r="H16" s="89"/>
      <c r="I16" s="89"/>
      <c r="J16" s="97"/>
    </row>
    <row r="17" spans="1:10" ht="15" customHeight="1">
      <c r="A17" s="91">
        <v>1</v>
      </c>
      <c r="B17" s="96" t="s">
        <v>117</v>
      </c>
      <c r="C17" s="98"/>
      <c r="D17" s="90"/>
      <c r="E17" s="90"/>
      <c r="F17" s="90"/>
      <c r="G17" s="90"/>
      <c r="H17" s="89"/>
      <c r="I17" s="89"/>
      <c r="J17" s="97"/>
    </row>
    <row r="18" spans="1:10" ht="15" customHeight="1">
      <c r="A18" s="91">
        <v>2</v>
      </c>
      <c r="B18" s="96" t="s">
        <v>117</v>
      </c>
      <c r="C18" s="98"/>
      <c r="D18" s="90"/>
      <c r="E18" s="90"/>
      <c r="F18" s="90"/>
      <c r="G18" s="90"/>
      <c r="H18" s="89"/>
      <c r="I18" s="89"/>
      <c r="J18" s="97"/>
    </row>
    <row r="19" spans="1:10" ht="15" customHeight="1">
      <c r="A19" s="91">
        <v>3</v>
      </c>
      <c r="B19" s="102" t="s">
        <v>120</v>
      </c>
      <c r="C19" s="98"/>
      <c r="D19" s="90"/>
      <c r="E19" s="90"/>
      <c r="F19" s="90"/>
      <c r="G19" s="90"/>
      <c r="H19" s="89"/>
      <c r="I19" s="89"/>
      <c r="J19" s="97"/>
    </row>
    <row r="20" spans="1:10" ht="15" customHeight="1">
      <c r="A20" s="101" t="s">
        <v>10</v>
      </c>
      <c r="B20" s="100" t="s">
        <v>48</v>
      </c>
      <c r="C20" s="98"/>
      <c r="D20" s="90"/>
      <c r="E20" s="90"/>
      <c r="F20" s="90"/>
      <c r="G20" s="90"/>
      <c r="H20" s="89"/>
      <c r="I20" s="89"/>
      <c r="J20" s="97"/>
    </row>
    <row r="21" spans="1:10" ht="15" customHeight="1">
      <c r="A21" s="95">
        <v>1</v>
      </c>
      <c r="B21" s="94" t="s">
        <v>30</v>
      </c>
      <c r="C21" s="98"/>
      <c r="D21" s="90"/>
      <c r="E21" s="90"/>
      <c r="F21" s="90"/>
      <c r="G21" s="90"/>
      <c r="H21" s="89"/>
      <c r="I21" s="89"/>
      <c r="J21" s="97"/>
    </row>
    <row r="22" spans="1:10" ht="15" customHeight="1">
      <c r="A22" s="91"/>
      <c r="B22" s="99" t="s">
        <v>29</v>
      </c>
      <c r="C22" s="98"/>
      <c r="D22" s="90"/>
      <c r="E22" s="90"/>
      <c r="F22" s="90"/>
      <c r="G22" s="90"/>
      <c r="H22" s="89"/>
      <c r="I22" s="89"/>
      <c r="J22" s="97"/>
    </row>
    <row r="23" spans="1:10" ht="15" customHeight="1">
      <c r="A23" s="91"/>
      <c r="B23" s="94" t="s">
        <v>119</v>
      </c>
      <c r="C23" s="98"/>
      <c r="D23" s="90"/>
      <c r="E23" s="90"/>
      <c r="F23" s="90"/>
      <c r="G23" s="90"/>
      <c r="H23" s="89"/>
      <c r="I23" s="89"/>
      <c r="J23" s="97"/>
    </row>
    <row r="24" spans="1:10" ht="15" customHeight="1">
      <c r="A24" s="91"/>
      <c r="B24" s="96" t="s">
        <v>117</v>
      </c>
      <c r="C24" s="98"/>
      <c r="D24" s="90"/>
      <c r="E24" s="90"/>
      <c r="F24" s="90"/>
      <c r="G24" s="90"/>
      <c r="H24" s="89"/>
      <c r="I24" s="89"/>
      <c r="J24" s="97"/>
    </row>
    <row r="25" spans="1:10" ht="15" customHeight="1">
      <c r="A25" s="91"/>
      <c r="B25" s="96" t="s">
        <v>117</v>
      </c>
      <c r="C25" s="98"/>
      <c r="D25" s="90"/>
      <c r="E25" s="90"/>
      <c r="F25" s="90"/>
      <c r="G25" s="90"/>
      <c r="H25" s="89"/>
      <c r="I25" s="89"/>
      <c r="J25" s="97"/>
    </row>
    <row r="26" spans="1:10" ht="15" customHeight="1">
      <c r="A26" s="91"/>
      <c r="B26" s="94" t="s">
        <v>119</v>
      </c>
      <c r="C26" s="98"/>
      <c r="D26" s="90"/>
      <c r="E26" s="90"/>
      <c r="F26" s="90"/>
      <c r="G26" s="90"/>
      <c r="H26" s="89"/>
      <c r="I26" s="89"/>
      <c r="J26" s="97"/>
    </row>
    <row r="27" spans="1:10" ht="15" customHeight="1">
      <c r="A27" s="91"/>
      <c r="B27" s="96" t="s">
        <v>117</v>
      </c>
      <c r="C27" s="98"/>
      <c r="D27" s="90"/>
      <c r="E27" s="90"/>
      <c r="F27" s="90"/>
      <c r="G27" s="90"/>
      <c r="H27" s="89"/>
      <c r="I27" s="89"/>
      <c r="J27" s="97"/>
    </row>
    <row r="28" spans="1:10" ht="15" customHeight="1">
      <c r="A28" s="91"/>
      <c r="B28" s="96" t="s">
        <v>117</v>
      </c>
      <c r="C28" s="98"/>
      <c r="D28" s="90"/>
      <c r="E28" s="90"/>
      <c r="F28" s="90"/>
      <c r="G28" s="90"/>
      <c r="H28" s="89"/>
      <c r="I28" s="89"/>
      <c r="J28" s="97"/>
    </row>
    <row r="29" spans="1:10" ht="15" customHeight="1">
      <c r="A29" s="91"/>
      <c r="B29" s="94" t="s">
        <v>118</v>
      </c>
      <c r="C29" s="98"/>
      <c r="D29" s="90"/>
      <c r="E29" s="90"/>
      <c r="F29" s="90"/>
      <c r="G29" s="90"/>
      <c r="H29" s="89"/>
      <c r="I29" s="89"/>
      <c r="J29" s="97"/>
    </row>
    <row r="30" spans="1:10">
      <c r="A30" s="91"/>
      <c r="B30" s="96" t="s">
        <v>117</v>
      </c>
      <c r="C30" s="91"/>
      <c r="D30" s="90"/>
      <c r="E30" s="90"/>
      <c r="F30" s="90"/>
      <c r="G30" s="90"/>
      <c r="H30" s="89"/>
      <c r="I30" s="89"/>
      <c r="J30" s="89"/>
    </row>
    <row r="31" spans="1:10">
      <c r="A31" s="91"/>
      <c r="B31" s="96" t="s">
        <v>117</v>
      </c>
      <c r="C31" s="91"/>
      <c r="D31" s="90"/>
      <c r="E31" s="90"/>
      <c r="F31" s="90"/>
      <c r="G31" s="90"/>
      <c r="H31" s="89"/>
      <c r="I31" s="89"/>
      <c r="J31" s="89"/>
    </row>
    <row r="32" spans="1:10">
      <c r="A32" s="91"/>
      <c r="B32" s="94" t="s">
        <v>118</v>
      </c>
      <c r="C32" s="91"/>
      <c r="D32" s="90"/>
      <c r="E32" s="90"/>
      <c r="F32" s="90"/>
      <c r="G32" s="90"/>
      <c r="H32" s="89"/>
      <c r="I32" s="89"/>
      <c r="J32" s="89"/>
    </row>
    <row r="33" spans="1:10">
      <c r="A33" s="91"/>
      <c r="B33" s="96" t="s">
        <v>117</v>
      </c>
      <c r="C33" s="91"/>
      <c r="D33" s="90"/>
      <c r="E33" s="90"/>
      <c r="F33" s="90"/>
      <c r="G33" s="90"/>
      <c r="H33" s="89"/>
      <c r="I33" s="89"/>
      <c r="J33" s="89"/>
    </row>
    <row r="34" spans="1:10">
      <c r="A34" s="91"/>
      <c r="B34" s="96" t="s">
        <v>117</v>
      </c>
      <c r="C34" s="91"/>
      <c r="D34" s="90"/>
      <c r="E34" s="90"/>
      <c r="F34" s="90"/>
      <c r="G34" s="90"/>
      <c r="H34" s="89"/>
      <c r="I34" s="89"/>
      <c r="J34" s="89"/>
    </row>
    <row r="35" spans="1:10">
      <c r="A35" s="95">
        <v>2</v>
      </c>
      <c r="B35" s="94" t="s">
        <v>26</v>
      </c>
      <c r="C35" s="91"/>
      <c r="D35" s="90"/>
      <c r="E35" s="90"/>
      <c r="F35" s="90"/>
      <c r="G35" s="90"/>
      <c r="H35" s="89"/>
      <c r="I35" s="89"/>
      <c r="J35" s="89"/>
    </row>
    <row r="36" spans="1:10">
      <c r="A36" s="93"/>
      <c r="B36" s="92" t="s">
        <v>25</v>
      </c>
      <c r="C36" s="91"/>
      <c r="D36" s="90"/>
      <c r="E36" s="90"/>
      <c r="F36" s="90"/>
      <c r="G36" s="90"/>
      <c r="H36" s="89"/>
      <c r="I36" s="89"/>
      <c r="J36" s="89"/>
    </row>
    <row r="37" spans="1:10">
      <c r="A37" s="87"/>
      <c r="B37" s="88"/>
      <c r="C37" s="87"/>
      <c r="D37" s="87"/>
      <c r="E37" s="87"/>
      <c r="F37" s="87"/>
      <c r="G37" s="87"/>
      <c r="H37" s="86"/>
      <c r="I37" s="86"/>
      <c r="J37" s="86"/>
    </row>
    <row r="39" spans="1:10" ht="16.5">
      <c r="J39" s="12" t="s">
        <v>22</v>
      </c>
    </row>
    <row r="40" spans="1:10" ht="16.5">
      <c r="J40" s="9" t="s">
        <v>23</v>
      </c>
    </row>
    <row r="41" spans="1:10" ht="16.5">
      <c r="J41" s="4" t="s">
        <v>24</v>
      </c>
    </row>
  </sheetData>
  <mergeCells count="15">
    <mergeCell ref="A1:J1"/>
    <mergeCell ref="A4:J4"/>
    <mergeCell ref="A5:J5"/>
    <mergeCell ref="A8:A13"/>
    <mergeCell ref="B8:B13"/>
    <mergeCell ref="C8:C13"/>
    <mergeCell ref="D8:F8"/>
    <mergeCell ref="G8:I8"/>
    <mergeCell ref="J8:J13"/>
    <mergeCell ref="D9:D13"/>
    <mergeCell ref="E9:E13"/>
    <mergeCell ref="F9:F13"/>
    <mergeCell ref="G9:G13"/>
    <mergeCell ref="H9:H13"/>
    <mergeCell ref="I9:I13"/>
  </mergeCells>
  <printOptions horizontalCentered="1"/>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zoomScale="115" zoomScaleNormal="115" workbookViewId="0">
      <selection activeCell="A4" sqref="A4:U4"/>
    </sheetView>
  </sheetViews>
  <sheetFormatPr defaultColWidth="9.140625" defaultRowHeight="15.75"/>
  <cols>
    <col min="1" max="1" width="4.42578125" style="73" customWidth="1"/>
    <col min="2" max="2" width="32.5703125" style="72" customWidth="1"/>
    <col min="3" max="3" width="12.5703125" style="72" customWidth="1"/>
    <col min="4" max="4" width="11.140625" style="72" customWidth="1"/>
    <col min="5" max="5" width="11.5703125" style="72" customWidth="1"/>
    <col min="6" max="6" width="12.42578125" style="72" customWidth="1"/>
    <col min="7" max="7" width="10.85546875" style="72" customWidth="1"/>
    <col min="8" max="8" width="13" style="72" customWidth="1"/>
    <col min="9" max="16384" width="9.140625" style="72"/>
  </cols>
  <sheetData>
    <row r="1" spans="1:13">
      <c r="A1" s="388">
        <v>1</v>
      </c>
      <c r="B1" s="388"/>
      <c r="C1" s="388"/>
      <c r="D1" s="388"/>
      <c r="E1" s="388"/>
      <c r="F1" s="388"/>
      <c r="G1" s="388"/>
      <c r="H1" s="388"/>
    </row>
    <row r="2" spans="1:13">
      <c r="A2" s="85" t="s">
        <v>47</v>
      </c>
      <c r="B2" s="85"/>
      <c r="C2" s="84"/>
      <c r="D2" s="84"/>
      <c r="H2" s="71" t="s">
        <v>152</v>
      </c>
    </row>
    <row r="4" spans="1:13" s="82" customFormat="1" ht="60" customHeight="1">
      <c r="A4" s="389" t="s">
        <v>151</v>
      </c>
      <c r="B4" s="389"/>
      <c r="C4" s="389"/>
      <c r="D4" s="389"/>
      <c r="E4" s="389"/>
      <c r="F4" s="389"/>
      <c r="G4" s="389"/>
      <c r="H4" s="389"/>
      <c r="I4" s="83"/>
      <c r="J4" s="83"/>
    </row>
    <row r="5" spans="1:13" s="82" customFormat="1" ht="25.5" customHeight="1">
      <c r="A5" s="390" t="e">
        <f>+#REF!</f>
        <v>#REF!</v>
      </c>
      <c r="B5" s="390"/>
      <c r="C5" s="390"/>
      <c r="D5" s="390"/>
      <c r="E5" s="390"/>
      <c r="F5" s="390"/>
      <c r="G5" s="390"/>
      <c r="H5" s="390"/>
      <c r="I5" s="109"/>
      <c r="J5" s="109"/>
      <c r="K5" s="109"/>
      <c r="L5" s="109"/>
      <c r="M5" s="109"/>
    </row>
    <row r="6" spans="1:13">
      <c r="G6" s="81"/>
    </row>
    <row r="7" spans="1:13">
      <c r="H7" s="80" t="s">
        <v>0</v>
      </c>
    </row>
    <row r="8" spans="1:13" ht="32.450000000000003" customHeight="1">
      <c r="A8" s="391" t="s">
        <v>1</v>
      </c>
      <c r="B8" s="394" t="s">
        <v>114</v>
      </c>
      <c r="C8" s="394" t="s">
        <v>150</v>
      </c>
      <c r="D8" s="397" t="s">
        <v>116</v>
      </c>
      <c r="E8" s="398"/>
      <c r="F8" s="399"/>
      <c r="G8" s="394" t="s">
        <v>115</v>
      </c>
      <c r="H8" s="394" t="s">
        <v>149</v>
      </c>
    </row>
    <row r="9" spans="1:13" ht="15.75" customHeight="1">
      <c r="A9" s="392"/>
      <c r="B9" s="395" t="s">
        <v>114</v>
      </c>
      <c r="C9" s="395"/>
      <c r="D9" s="394" t="s">
        <v>108</v>
      </c>
      <c r="E9" s="394" t="s">
        <v>113</v>
      </c>
      <c r="F9" s="394" t="s">
        <v>112</v>
      </c>
      <c r="G9" s="400"/>
      <c r="H9" s="395"/>
    </row>
    <row r="10" spans="1:13" ht="15.75" customHeight="1">
      <c r="A10" s="392"/>
      <c r="B10" s="395"/>
      <c r="C10" s="395"/>
      <c r="D10" s="395"/>
      <c r="E10" s="395"/>
      <c r="F10" s="395"/>
      <c r="G10" s="400"/>
      <c r="H10" s="395"/>
    </row>
    <row r="11" spans="1:13" ht="15.75" customHeight="1">
      <c r="A11" s="392"/>
      <c r="B11" s="395"/>
      <c r="C11" s="395"/>
      <c r="D11" s="395" t="s">
        <v>111</v>
      </c>
      <c r="E11" s="395"/>
      <c r="F11" s="395"/>
      <c r="G11" s="400"/>
      <c r="H11" s="395"/>
    </row>
    <row r="12" spans="1:13" s="79" customFormat="1" ht="15.75" customHeight="1">
      <c r="A12" s="392"/>
      <c r="B12" s="395"/>
      <c r="C12" s="395"/>
      <c r="D12" s="395"/>
      <c r="E12" s="395"/>
      <c r="F12" s="395"/>
      <c r="G12" s="400"/>
      <c r="H12" s="395"/>
    </row>
    <row r="13" spans="1:13" s="79" customFormat="1" ht="15.75" customHeight="1">
      <c r="A13" s="393"/>
      <c r="B13" s="396"/>
      <c r="C13" s="396"/>
      <c r="D13" s="396"/>
      <c r="E13" s="396"/>
      <c r="F13" s="396"/>
      <c r="G13" s="401"/>
      <c r="H13" s="396"/>
    </row>
    <row r="14" spans="1:13" s="77" customFormat="1" ht="12.75">
      <c r="A14" s="78" t="s">
        <v>4</v>
      </c>
      <c r="B14" s="78" t="s">
        <v>8</v>
      </c>
      <c r="C14" s="78">
        <v>1</v>
      </c>
      <c r="D14" s="78" t="s">
        <v>110</v>
      </c>
      <c r="E14" s="78">
        <v>3</v>
      </c>
      <c r="F14" s="78">
        <v>4</v>
      </c>
      <c r="G14" s="78" t="s">
        <v>109</v>
      </c>
      <c r="H14" s="78" t="s">
        <v>148</v>
      </c>
    </row>
    <row r="15" spans="1:13" ht="15" customHeight="1">
      <c r="A15" s="108"/>
      <c r="B15" s="107" t="s">
        <v>108</v>
      </c>
      <c r="C15" s="106"/>
      <c r="D15" s="105"/>
      <c r="E15" s="105"/>
      <c r="F15" s="105"/>
      <c r="G15" s="105"/>
      <c r="H15" s="103"/>
    </row>
    <row r="16" spans="1:13" ht="18" customHeight="1">
      <c r="A16" s="101" t="s">
        <v>9</v>
      </c>
      <c r="B16" s="100" t="s">
        <v>49</v>
      </c>
      <c r="C16" s="117"/>
      <c r="D16" s="116"/>
      <c r="E16" s="116"/>
      <c r="F16" s="116"/>
      <c r="G16" s="116"/>
      <c r="H16" s="115"/>
    </row>
    <row r="17" spans="1:8" ht="15" customHeight="1">
      <c r="A17" s="91">
        <v>1</v>
      </c>
      <c r="B17" s="96" t="s">
        <v>117</v>
      </c>
      <c r="C17" s="98"/>
      <c r="D17" s="90"/>
      <c r="E17" s="90"/>
      <c r="F17" s="90"/>
      <c r="G17" s="90"/>
      <c r="H17" s="97"/>
    </row>
    <row r="18" spans="1:8" ht="15" customHeight="1">
      <c r="A18" s="91">
        <v>2</v>
      </c>
      <c r="B18" s="96" t="s">
        <v>117</v>
      </c>
      <c r="C18" s="98"/>
      <c r="D18" s="90"/>
      <c r="E18" s="90"/>
      <c r="F18" s="90"/>
      <c r="G18" s="90"/>
      <c r="H18" s="97"/>
    </row>
    <row r="19" spans="1:8" ht="15" customHeight="1">
      <c r="A19" s="91">
        <v>3</v>
      </c>
      <c r="B19" s="102" t="s">
        <v>120</v>
      </c>
      <c r="C19" s="98"/>
      <c r="D19" s="90"/>
      <c r="E19" s="90"/>
      <c r="F19" s="90"/>
      <c r="G19" s="90"/>
      <c r="H19" s="97"/>
    </row>
    <row r="20" spans="1:8" ht="15" customHeight="1">
      <c r="A20" s="101" t="s">
        <v>10</v>
      </c>
      <c r="B20" s="100" t="s">
        <v>48</v>
      </c>
      <c r="C20" s="98"/>
      <c r="D20" s="90"/>
      <c r="E20" s="90"/>
      <c r="F20" s="90"/>
      <c r="G20" s="90"/>
      <c r="H20" s="97"/>
    </row>
    <row r="21" spans="1:8" ht="15" customHeight="1">
      <c r="A21" s="95">
        <v>1</v>
      </c>
      <c r="B21" s="94" t="s">
        <v>30</v>
      </c>
      <c r="C21" s="98"/>
      <c r="D21" s="90"/>
      <c r="E21" s="90"/>
      <c r="F21" s="90"/>
      <c r="G21" s="90"/>
      <c r="H21" s="97"/>
    </row>
    <row r="22" spans="1:8">
      <c r="A22" s="91"/>
      <c r="B22" s="99" t="s">
        <v>29</v>
      </c>
      <c r="C22" s="91"/>
      <c r="D22" s="90"/>
      <c r="E22" s="90"/>
      <c r="F22" s="90"/>
      <c r="G22" s="90"/>
      <c r="H22" s="89"/>
    </row>
    <row r="23" spans="1:8">
      <c r="A23" s="91"/>
      <c r="B23" s="94" t="s">
        <v>119</v>
      </c>
      <c r="C23" s="91"/>
      <c r="D23" s="90"/>
      <c r="E23" s="90"/>
      <c r="F23" s="90"/>
      <c r="G23" s="90"/>
      <c r="H23" s="89"/>
    </row>
    <row r="24" spans="1:8">
      <c r="A24" s="91"/>
      <c r="B24" s="96" t="s">
        <v>117</v>
      </c>
      <c r="C24" s="91"/>
      <c r="D24" s="90"/>
      <c r="E24" s="90"/>
      <c r="F24" s="90"/>
      <c r="G24" s="90"/>
      <c r="H24" s="89"/>
    </row>
    <row r="25" spans="1:8">
      <c r="A25" s="91"/>
      <c r="B25" s="96" t="s">
        <v>117</v>
      </c>
      <c r="C25" s="91"/>
      <c r="D25" s="90"/>
      <c r="E25" s="90"/>
      <c r="F25" s="90"/>
      <c r="G25" s="90"/>
      <c r="H25" s="89"/>
    </row>
    <row r="26" spans="1:8">
      <c r="A26" s="91"/>
      <c r="B26" s="94" t="s">
        <v>119</v>
      </c>
      <c r="C26" s="91"/>
      <c r="D26" s="90"/>
      <c r="E26" s="90"/>
      <c r="F26" s="90"/>
      <c r="G26" s="90"/>
      <c r="H26" s="89"/>
    </row>
    <row r="27" spans="1:8">
      <c r="A27" s="91"/>
      <c r="B27" s="96" t="s">
        <v>117</v>
      </c>
      <c r="C27" s="91"/>
      <c r="D27" s="90"/>
      <c r="E27" s="90"/>
      <c r="F27" s="90"/>
      <c r="G27" s="90"/>
      <c r="H27" s="89"/>
    </row>
    <row r="28" spans="1:8">
      <c r="A28" s="91"/>
      <c r="B28" s="96" t="s">
        <v>117</v>
      </c>
      <c r="C28" s="91"/>
      <c r="D28" s="90"/>
      <c r="E28" s="90"/>
      <c r="F28" s="90"/>
      <c r="G28" s="90"/>
      <c r="H28" s="89"/>
    </row>
    <row r="29" spans="1:8">
      <c r="A29" s="91"/>
      <c r="B29" s="94" t="s">
        <v>118</v>
      </c>
      <c r="C29" s="91"/>
      <c r="D29" s="90"/>
      <c r="E29" s="90"/>
      <c r="F29" s="90"/>
      <c r="G29" s="90"/>
      <c r="H29" s="89"/>
    </row>
    <row r="30" spans="1:8">
      <c r="A30" s="91"/>
      <c r="B30" s="96" t="s">
        <v>117</v>
      </c>
      <c r="C30" s="91"/>
      <c r="D30" s="90"/>
      <c r="E30" s="90"/>
      <c r="F30" s="90"/>
      <c r="G30" s="90"/>
      <c r="H30" s="89"/>
    </row>
    <row r="31" spans="1:8">
      <c r="A31" s="91"/>
      <c r="B31" s="96" t="s">
        <v>117</v>
      </c>
      <c r="C31" s="91"/>
      <c r="D31" s="90"/>
      <c r="E31" s="90"/>
      <c r="F31" s="90"/>
      <c r="G31" s="90"/>
      <c r="H31" s="89"/>
    </row>
    <row r="32" spans="1:8">
      <c r="A32" s="91"/>
      <c r="B32" s="94" t="s">
        <v>118</v>
      </c>
      <c r="C32" s="91"/>
      <c r="D32" s="90"/>
      <c r="E32" s="90"/>
      <c r="F32" s="90"/>
      <c r="G32" s="90"/>
      <c r="H32" s="89"/>
    </row>
    <row r="33" spans="1:8">
      <c r="A33" s="91"/>
      <c r="B33" s="96" t="s">
        <v>117</v>
      </c>
      <c r="C33" s="91"/>
      <c r="D33" s="90"/>
      <c r="E33" s="90"/>
      <c r="F33" s="90"/>
      <c r="G33" s="90"/>
      <c r="H33" s="89"/>
    </row>
    <row r="34" spans="1:8">
      <c r="A34" s="91"/>
      <c r="B34" s="96" t="s">
        <v>117</v>
      </c>
      <c r="C34" s="114"/>
      <c r="D34" s="90"/>
      <c r="E34" s="90"/>
      <c r="F34" s="90"/>
      <c r="G34" s="90"/>
      <c r="H34" s="89"/>
    </row>
    <row r="35" spans="1:8">
      <c r="A35" s="95">
        <v>2</v>
      </c>
      <c r="B35" s="94" t="s">
        <v>26</v>
      </c>
      <c r="C35" s="113"/>
      <c r="D35" s="112"/>
      <c r="E35" s="112"/>
      <c r="F35" s="112"/>
      <c r="G35" s="112"/>
      <c r="H35" s="111"/>
    </row>
    <row r="36" spans="1:8">
      <c r="A36" s="93"/>
      <c r="B36" s="92" t="s">
        <v>25</v>
      </c>
      <c r="C36" s="113"/>
      <c r="D36" s="112"/>
      <c r="E36" s="112"/>
      <c r="F36" s="112"/>
      <c r="G36" s="112"/>
      <c r="H36" s="111"/>
    </row>
    <row r="37" spans="1:8">
      <c r="A37" s="87"/>
      <c r="B37" s="88"/>
      <c r="C37" s="87"/>
      <c r="D37" s="87"/>
      <c r="E37" s="87"/>
      <c r="F37" s="87"/>
      <c r="G37" s="87"/>
      <c r="H37" s="86"/>
    </row>
    <row r="39" spans="1:8" ht="16.5">
      <c r="H39" s="12" t="s">
        <v>22</v>
      </c>
    </row>
    <row r="40" spans="1:8" ht="16.5">
      <c r="A40" s="76"/>
      <c r="H40" s="9" t="s">
        <v>23</v>
      </c>
    </row>
    <row r="41" spans="1:8" ht="16.5">
      <c r="A41" s="75"/>
      <c r="B41" s="74"/>
      <c r="C41" s="74"/>
      <c r="H41" s="4" t="s">
        <v>24</v>
      </c>
    </row>
  </sheetData>
  <mergeCells count="12">
    <mergeCell ref="A1:H1"/>
    <mergeCell ref="A4:H4"/>
    <mergeCell ref="A5:H5"/>
    <mergeCell ref="A8:A13"/>
    <mergeCell ref="B8:B13"/>
    <mergeCell ref="C8:C13"/>
    <mergeCell ref="D8:F8"/>
    <mergeCell ref="G8:G13"/>
    <mergeCell ref="H8:H13"/>
    <mergeCell ref="D9:D13"/>
    <mergeCell ref="E9:E13"/>
    <mergeCell ref="F9:F13"/>
  </mergeCells>
  <printOptions horizontalCentered="1"/>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67"/>
  <sheetViews>
    <sheetView workbookViewId="0">
      <selection activeCell="A5" sqref="A5:U23"/>
    </sheetView>
  </sheetViews>
  <sheetFormatPr defaultRowHeight="15"/>
  <cols>
    <col min="1" max="1" width="2.42578125" style="279" customWidth="1"/>
    <col min="2" max="2" width="8.28515625" style="279" customWidth="1"/>
    <col min="3" max="3" width="7.140625" style="279" customWidth="1"/>
    <col min="4" max="4" width="5" style="279" customWidth="1"/>
    <col min="5" max="5" width="4.28515625" style="279" customWidth="1"/>
    <col min="6" max="6" width="3.85546875" style="279" customWidth="1"/>
    <col min="7" max="7" width="5" style="279" customWidth="1"/>
    <col min="8" max="8" width="4.85546875" style="279" customWidth="1"/>
    <col min="9" max="9" width="4.7109375" style="279" customWidth="1"/>
    <col min="10" max="10" width="5.28515625" style="279" customWidth="1"/>
    <col min="11" max="11" width="4.42578125" style="279" customWidth="1"/>
    <col min="12" max="12" width="9.5703125" style="279" customWidth="1"/>
    <col min="13" max="13" width="9.85546875" style="279" customWidth="1"/>
    <col min="14" max="14" width="7.85546875" style="279" customWidth="1"/>
    <col min="15" max="15" width="9" style="279" customWidth="1"/>
    <col min="16" max="16" width="8.85546875" style="279" customWidth="1"/>
    <col min="17" max="18" width="7.5703125" style="279" customWidth="1"/>
    <col min="19" max="20" width="8.7109375" style="279" customWidth="1"/>
    <col min="21" max="21" width="10.5703125" style="279" customWidth="1"/>
    <col min="22" max="22" width="13.7109375" style="279" customWidth="1"/>
    <col min="23" max="256" width="9.140625" style="279"/>
    <col min="257" max="257" width="4.28515625" style="279" customWidth="1"/>
    <col min="258" max="258" width="16.7109375" style="279" customWidth="1"/>
    <col min="259" max="259" width="9.140625" style="279"/>
    <col min="260" max="260" width="5.85546875" style="279" customWidth="1"/>
    <col min="261" max="261" width="4.7109375" style="279" customWidth="1"/>
    <col min="262" max="263" width="5.85546875" style="279" customWidth="1"/>
    <col min="264" max="265" width="4.85546875" style="279" customWidth="1"/>
    <col min="266" max="266" width="8.28515625" style="279" customWidth="1"/>
    <col min="267" max="267" width="7.42578125" style="279" customWidth="1"/>
    <col min="268" max="268" width="11.7109375" style="279" customWidth="1"/>
    <col min="269" max="269" width="10.42578125" style="279" customWidth="1"/>
    <col min="270" max="270" width="10.140625" style="279" customWidth="1"/>
    <col min="271" max="271" width="11.140625" style="279" customWidth="1"/>
    <col min="272" max="272" width="10.140625" style="279" customWidth="1"/>
    <col min="273" max="273" width="10.28515625" style="279" customWidth="1"/>
    <col min="274" max="274" width="9.140625" style="279"/>
    <col min="275" max="275" width="10.140625" style="279" customWidth="1"/>
    <col min="276" max="276" width="10.85546875" style="279" customWidth="1"/>
    <col min="277" max="277" width="13" style="279" customWidth="1"/>
    <col min="278" max="278" width="13.7109375" style="279" customWidth="1"/>
    <col min="279" max="512" width="9.140625" style="279"/>
    <col min="513" max="513" width="4.28515625" style="279" customWidth="1"/>
    <col min="514" max="514" width="16.7109375" style="279" customWidth="1"/>
    <col min="515" max="515" width="9.140625" style="279"/>
    <col min="516" max="516" width="5.85546875" style="279" customWidth="1"/>
    <col min="517" max="517" width="4.7109375" style="279" customWidth="1"/>
    <col min="518" max="519" width="5.85546875" style="279" customWidth="1"/>
    <col min="520" max="521" width="4.85546875" style="279" customWidth="1"/>
    <col min="522" max="522" width="8.28515625" style="279" customWidth="1"/>
    <col min="523" max="523" width="7.42578125" style="279" customWidth="1"/>
    <col min="524" max="524" width="11.7109375" style="279" customWidth="1"/>
    <col min="525" max="525" width="10.42578125" style="279" customWidth="1"/>
    <col min="526" max="526" width="10.140625" style="279" customWidth="1"/>
    <col min="527" max="527" width="11.140625" style="279" customWidth="1"/>
    <col min="528" max="528" width="10.140625" style="279" customWidth="1"/>
    <col min="529" max="529" width="10.28515625" style="279" customWidth="1"/>
    <col min="530" max="530" width="9.140625" style="279"/>
    <col min="531" max="531" width="10.140625" style="279" customWidth="1"/>
    <col min="532" max="532" width="10.85546875" style="279" customWidth="1"/>
    <col min="533" max="533" width="13" style="279" customWidth="1"/>
    <col min="534" max="534" width="13.7109375" style="279" customWidth="1"/>
    <col min="535" max="768" width="9.140625" style="279"/>
    <col min="769" max="769" width="4.28515625" style="279" customWidth="1"/>
    <col min="770" max="770" width="16.7109375" style="279" customWidth="1"/>
    <col min="771" max="771" width="9.140625" style="279"/>
    <col min="772" max="772" width="5.85546875" style="279" customWidth="1"/>
    <col min="773" max="773" width="4.7109375" style="279" customWidth="1"/>
    <col min="774" max="775" width="5.85546875" style="279" customWidth="1"/>
    <col min="776" max="777" width="4.85546875" style="279" customWidth="1"/>
    <col min="778" max="778" width="8.28515625" style="279" customWidth="1"/>
    <col min="779" max="779" width="7.42578125" style="279" customWidth="1"/>
    <col min="780" max="780" width="11.7109375" style="279" customWidth="1"/>
    <col min="781" max="781" width="10.42578125" style="279" customWidth="1"/>
    <col min="782" max="782" width="10.140625" style="279" customWidth="1"/>
    <col min="783" max="783" width="11.140625" style="279" customWidth="1"/>
    <col min="784" max="784" width="10.140625" style="279" customWidth="1"/>
    <col min="785" max="785" width="10.28515625" style="279" customWidth="1"/>
    <col min="786" max="786" width="9.140625" style="279"/>
    <col min="787" max="787" width="10.140625" style="279" customWidth="1"/>
    <col min="788" max="788" width="10.85546875" style="279" customWidth="1"/>
    <col min="789" max="789" width="13" style="279" customWidth="1"/>
    <col min="790" max="790" width="13.7109375" style="279" customWidth="1"/>
    <col min="791" max="1024" width="9.140625" style="279"/>
    <col min="1025" max="1025" width="4.28515625" style="279" customWidth="1"/>
    <col min="1026" max="1026" width="16.7109375" style="279" customWidth="1"/>
    <col min="1027" max="1027" width="9.140625" style="279"/>
    <col min="1028" max="1028" width="5.85546875" style="279" customWidth="1"/>
    <col min="1029" max="1029" width="4.7109375" style="279" customWidth="1"/>
    <col min="1030" max="1031" width="5.85546875" style="279" customWidth="1"/>
    <col min="1032" max="1033" width="4.85546875" style="279" customWidth="1"/>
    <col min="1034" max="1034" width="8.28515625" style="279" customWidth="1"/>
    <col min="1035" max="1035" width="7.42578125" style="279" customWidth="1"/>
    <col min="1036" max="1036" width="11.7109375" style="279" customWidth="1"/>
    <col min="1037" max="1037" width="10.42578125" style="279" customWidth="1"/>
    <col min="1038" max="1038" width="10.140625" style="279" customWidth="1"/>
    <col min="1039" max="1039" width="11.140625" style="279" customWidth="1"/>
    <col min="1040" max="1040" width="10.140625" style="279" customWidth="1"/>
    <col min="1041" max="1041" width="10.28515625" style="279" customWidth="1"/>
    <col min="1042" max="1042" width="9.140625" style="279"/>
    <col min="1043" max="1043" width="10.140625" style="279" customWidth="1"/>
    <col min="1044" max="1044" width="10.85546875" style="279" customWidth="1"/>
    <col min="1045" max="1045" width="13" style="279" customWidth="1"/>
    <col min="1046" max="1046" width="13.7109375" style="279" customWidth="1"/>
    <col min="1047" max="1280" width="9.140625" style="279"/>
    <col min="1281" max="1281" width="4.28515625" style="279" customWidth="1"/>
    <col min="1282" max="1282" width="16.7109375" style="279" customWidth="1"/>
    <col min="1283" max="1283" width="9.140625" style="279"/>
    <col min="1284" max="1284" width="5.85546875" style="279" customWidth="1"/>
    <col min="1285" max="1285" width="4.7109375" style="279" customWidth="1"/>
    <col min="1286" max="1287" width="5.85546875" style="279" customWidth="1"/>
    <col min="1288" max="1289" width="4.85546875" style="279" customWidth="1"/>
    <col min="1290" max="1290" width="8.28515625" style="279" customWidth="1"/>
    <col min="1291" max="1291" width="7.42578125" style="279" customWidth="1"/>
    <col min="1292" max="1292" width="11.7109375" style="279" customWidth="1"/>
    <col min="1293" max="1293" width="10.42578125" style="279" customWidth="1"/>
    <col min="1294" max="1294" width="10.140625" style="279" customWidth="1"/>
    <col min="1295" max="1295" width="11.140625" style="279" customWidth="1"/>
    <col min="1296" max="1296" width="10.140625" style="279" customWidth="1"/>
    <col min="1297" max="1297" width="10.28515625" style="279" customWidth="1"/>
    <col min="1298" max="1298" width="9.140625" style="279"/>
    <col min="1299" max="1299" width="10.140625" style="279" customWidth="1"/>
    <col min="1300" max="1300" width="10.85546875" style="279" customWidth="1"/>
    <col min="1301" max="1301" width="13" style="279" customWidth="1"/>
    <col min="1302" max="1302" width="13.7109375" style="279" customWidth="1"/>
    <col min="1303" max="1536" width="9.140625" style="279"/>
    <col min="1537" max="1537" width="4.28515625" style="279" customWidth="1"/>
    <col min="1538" max="1538" width="16.7109375" style="279" customWidth="1"/>
    <col min="1539" max="1539" width="9.140625" style="279"/>
    <col min="1540" max="1540" width="5.85546875" style="279" customWidth="1"/>
    <col min="1541" max="1541" width="4.7109375" style="279" customWidth="1"/>
    <col min="1542" max="1543" width="5.85546875" style="279" customWidth="1"/>
    <col min="1544" max="1545" width="4.85546875" style="279" customWidth="1"/>
    <col min="1546" max="1546" width="8.28515625" style="279" customWidth="1"/>
    <col min="1547" max="1547" width="7.42578125" style="279" customWidth="1"/>
    <col min="1548" max="1548" width="11.7109375" style="279" customWidth="1"/>
    <col min="1549" max="1549" width="10.42578125" style="279" customWidth="1"/>
    <col min="1550" max="1550" width="10.140625" style="279" customWidth="1"/>
    <col min="1551" max="1551" width="11.140625" style="279" customWidth="1"/>
    <col min="1552" max="1552" width="10.140625" style="279" customWidth="1"/>
    <col min="1553" max="1553" width="10.28515625" style="279" customWidth="1"/>
    <col min="1554" max="1554" width="9.140625" style="279"/>
    <col min="1555" max="1555" width="10.140625" style="279" customWidth="1"/>
    <col min="1556" max="1556" width="10.85546875" style="279" customWidth="1"/>
    <col min="1557" max="1557" width="13" style="279" customWidth="1"/>
    <col min="1558" max="1558" width="13.7109375" style="279" customWidth="1"/>
    <col min="1559" max="1792" width="9.140625" style="279"/>
    <col min="1793" max="1793" width="4.28515625" style="279" customWidth="1"/>
    <col min="1794" max="1794" width="16.7109375" style="279" customWidth="1"/>
    <col min="1795" max="1795" width="9.140625" style="279"/>
    <col min="1796" max="1796" width="5.85546875" style="279" customWidth="1"/>
    <col min="1797" max="1797" width="4.7109375" style="279" customWidth="1"/>
    <col min="1798" max="1799" width="5.85546875" style="279" customWidth="1"/>
    <col min="1800" max="1801" width="4.85546875" style="279" customWidth="1"/>
    <col min="1802" max="1802" width="8.28515625" style="279" customWidth="1"/>
    <col min="1803" max="1803" width="7.42578125" style="279" customWidth="1"/>
    <col min="1804" max="1804" width="11.7109375" style="279" customWidth="1"/>
    <col min="1805" max="1805" width="10.42578125" style="279" customWidth="1"/>
    <col min="1806" max="1806" width="10.140625" style="279" customWidth="1"/>
    <col min="1807" max="1807" width="11.140625" style="279" customWidth="1"/>
    <col min="1808" max="1808" width="10.140625" style="279" customWidth="1"/>
    <col min="1809" max="1809" width="10.28515625" style="279" customWidth="1"/>
    <col min="1810" max="1810" width="9.140625" style="279"/>
    <col min="1811" max="1811" width="10.140625" style="279" customWidth="1"/>
    <col min="1812" max="1812" width="10.85546875" style="279" customWidth="1"/>
    <col min="1813" max="1813" width="13" style="279" customWidth="1"/>
    <col min="1814" max="1814" width="13.7109375" style="279" customWidth="1"/>
    <col min="1815" max="2048" width="9.140625" style="279"/>
    <col min="2049" max="2049" width="4.28515625" style="279" customWidth="1"/>
    <col min="2050" max="2050" width="16.7109375" style="279" customWidth="1"/>
    <col min="2051" max="2051" width="9.140625" style="279"/>
    <col min="2052" max="2052" width="5.85546875" style="279" customWidth="1"/>
    <col min="2053" max="2053" width="4.7109375" style="279" customWidth="1"/>
    <col min="2054" max="2055" width="5.85546875" style="279" customWidth="1"/>
    <col min="2056" max="2057" width="4.85546875" style="279" customWidth="1"/>
    <col min="2058" max="2058" width="8.28515625" style="279" customWidth="1"/>
    <col min="2059" max="2059" width="7.42578125" style="279" customWidth="1"/>
    <col min="2060" max="2060" width="11.7109375" style="279" customWidth="1"/>
    <col min="2061" max="2061" width="10.42578125" style="279" customWidth="1"/>
    <col min="2062" max="2062" width="10.140625" style="279" customWidth="1"/>
    <col min="2063" max="2063" width="11.140625" style="279" customWidth="1"/>
    <col min="2064" max="2064" width="10.140625" style="279" customWidth="1"/>
    <col min="2065" max="2065" width="10.28515625" style="279" customWidth="1"/>
    <col min="2066" max="2066" width="9.140625" style="279"/>
    <col min="2067" max="2067" width="10.140625" style="279" customWidth="1"/>
    <col min="2068" max="2068" width="10.85546875" style="279" customWidth="1"/>
    <col min="2069" max="2069" width="13" style="279" customWidth="1"/>
    <col min="2070" max="2070" width="13.7109375" style="279" customWidth="1"/>
    <col min="2071" max="2304" width="9.140625" style="279"/>
    <col min="2305" max="2305" width="4.28515625" style="279" customWidth="1"/>
    <col min="2306" max="2306" width="16.7109375" style="279" customWidth="1"/>
    <col min="2307" max="2307" width="9.140625" style="279"/>
    <col min="2308" max="2308" width="5.85546875" style="279" customWidth="1"/>
    <col min="2309" max="2309" width="4.7109375" style="279" customWidth="1"/>
    <col min="2310" max="2311" width="5.85546875" style="279" customWidth="1"/>
    <col min="2312" max="2313" width="4.85546875" style="279" customWidth="1"/>
    <col min="2314" max="2314" width="8.28515625" style="279" customWidth="1"/>
    <col min="2315" max="2315" width="7.42578125" style="279" customWidth="1"/>
    <col min="2316" max="2316" width="11.7109375" style="279" customWidth="1"/>
    <col min="2317" max="2317" width="10.42578125" style="279" customWidth="1"/>
    <col min="2318" max="2318" width="10.140625" style="279" customWidth="1"/>
    <col min="2319" max="2319" width="11.140625" style="279" customWidth="1"/>
    <col min="2320" max="2320" width="10.140625" style="279" customWidth="1"/>
    <col min="2321" max="2321" width="10.28515625" style="279" customWidth="1"/>
    <col min="2322" max="2322" width="9.140625" style="279"/>
    <col min="2323" max="2323" width="10.140625" style="279" customWidth="1"/>
    <col min="2324" max="2324" width="10.85546875" style="279" customWidth="1"/>
    <col min="2325" max="2325" width="13" style="279" customWidth="1"/>
    <col min="2326" max="2326" width="13.7109375" style="279" customWidth="1"/>
    <col min="2327" max="2560" width="9.140625" style="279"/>
    <col min="2561" max="2561" width="4.28515625" style="279" customWidth="1"/>
    <col min="2562" max="2562" width="16.7109375" style="279" customWidth="1"/>
    <col min="2563" max="2563" width="9.140625" style="279"/>
    <col min="2564" max="2564" width="5.85546875" style="279" customWidth="1"/>
    <col min="2565" max="2565" width="4.7109375" style="279" customWidth="1"/>
    <col min="2566" max="2567" width="5.85546875" style="279" customWidth="1"/>
    <col min="2568" max="2569" width="4.85546875" style="279" customWidth="1"/>
    <col min="2570" max="2570" width="8.28515625" style="279" customWidth="1"/>
    <col min="2571" max="2571" width="7.42578125" style="279" customWidth="1"/>
    <col min="2572" max="2572" width="11.7109375" style="279" customWidth="1"/>
    <col min="2573" max="2573" width="10.42578125" style="279" customWidth="1"/>
    <col min="2574" max="2574" width="10.140625" style="279" customWidth="1"/>
    <col min="2575" max="2575" width="11.140625" style="279" customWidth="1"/>
    <col min="2576" max="2576" width="10.140625" style="279" customWidth="1"/>
    <col min="2577" max="2577" width="10.28515625" style="279" customWidth="1"/>
    <col min="2578" max="2578" width="9.140625" style="279"/>
    <col min="2579" max="2579" width="10.140625" style="279" customWidth="1"/>
    <col min="2580" max="2580" width="10.85546875" style="279" customWidth="1"/>
    <col min="2581" max="2581" width="13" style="279" customWidth="1"/>
    <col min="2582" max="2582" width="13.7109375" style="279" customWidth="1"/>
    <col min="2583" max="2816" width="9.140625" style="279"/>
    <col min="2817" max="2817" width="4.28515625" style="279" customWidth="1"/>
    <col min="2818" max="2818" width="16.7109375" style="279" customWidth="1"/>
    <col min="2819" max="2819" width="9.140625" style="279"/>
    <col min="2820" max="2820" width="5.85546875" style="279" customWidth="1"/>
    <col min="2821" max="2821" width="4.7109375" style="279" customWidth="1"/>
    <col min="2822" max="2823" width="5.85546875" style="279" customWidth="1"/>
    <col min="2824" max="2825" width="4.85546875" style="279" customWidth="1"/>
    <col min="2826" max="2826" width="8.28515625" style="279" customWidth="1"/>
    <col min="2827" max="2827" width="7.42578125" style="279" customWidth="1"/>
    <col min="2828" max="2828" width="11.7109375" style="279" customWidth="1"/>
    <col min="2829" max="2829" width="10.42578125" style="279" customWidth="1"/>
    <col min="2830" max="2830" width="10.140625" style="279" customWidth="1"/>
    <col min="2831" max="2831" width="11.140625" style="279" customWidth="1"/>
    <col min="2832" max="2832" width="10.140625" style="279" customWidth="1"/>
    <col min="2833" max="2833" width="10.28515625" style="279" customWidth="1"/>
    <col min="2834" max="2834" width="9.140625" style="279"/>
    <col min="2835" max="2835" width="10.140625" style="279" customWidth="1"/>
    <col min="2836" max="2836" width="10.85546875" style="279" customWidth="1"/>
    <col min="2837" max="2837" width="13" style="279" customWidth="1"/>
    <col min="2838" max="2838" width="13.7109375" style="279" customWidth="1"/>
    <col min="2839" max="3072" width="9.140625" style="279"/>
    <col min="3073" max="3073" width="4.28515625" style="279" customWidth="1"/>
    <col min="3074" max="3074" width="16.7109375" style="279" customWidth="1"/>
    <col min="3075" max="3075" width="9.140625" style="279"/>
    <col min="3076" max="3076" width="5.85546875" style="279" customWidth="1"/>
    <col min="3077" max="3077" width="4.7109375" style="279" customWidth="1"/>
    <col min="3078" max="3079" width="5.85546875" style="279" customWidth="1"/>
    <col min="3080" max="3081" width="4.85546875" style="279" customWidth="1"/>
    <col min="3082" max="3082" width="8.28515625" style="279" customWidth="1"/>
    <col min="3083" max="3083" width="7.42578125" style="279" customWidth="1"/>
    <col min="3084" max="3084" width="11.7109375" style="279" customWidth="1"/>
    <col min="3085" max="3085" width="10.42578125" style="279" customWidth="1"/>
    <col min="3086" max="3086" width="10.140625" style="279" customWidth="1"/>
    <col min="3087" max="3087" width="11.140625" style="279" customWidth="1"/>
    <col min="3088" max="3088" width="10.140625" style="279" customWidth="1"/>
    <col min="3089" max="3089" width="10.28515625" style="279" customWidth="1"/>
    <col min="3090" max="3090" width="9.140625" style="279"/>
    <col min="3091" max="3091" width="10.140625" style="279" customWidth="1"/>
    <col min="3092" max="3092" width="10.85546875" style="279" customWidth="1"/>
    <col min="3093" max="3093" width="13" style="279" customWidth="1"/>
    <col min="3094" max="3094" width="13.7109375" style="279" customWidth="1"/>
    <col min="3095" max="3328" width="9.140625" style="279"/>
    <col min="3329" max="3329" width="4.28515625" style="279" customWidth="1"/>
    <col min="3330" max="3330" width="16.7109375" style="279" customWidth="1"/>
    <col min="3331" max="3331" width="9.140625" style="279"/>
    <col min="3332" max="3332" width="5.85546875" style="279" customWidth="1"/>
    <col min="3333" max="3333" width="4.7109375" style="279" customWidth="1"/>
    <col min="3334" max="3335" width="5.85546875" style="279" customWidth="1"/>
    <col min="3336" max="3337" width="4.85546875" style="279" customWidth="1"/>
    <col min="3338" max="3338" width="8.28515625" style="279" customWidth="1"/>
    <col min="3339" max="3339" width="7.42578125" style="279" customWidth="1"/>
    <col min="3340" max="3340" width="11.7109375" style="279" customWidth="1"/>
    <col min="3341" max="3341" width="10.42578125" style="279" customWidth="1"/>
    <col min="3342" max="3342" width="10.140625" style="279" customWidth="1"/>
    <col min="3343" max="3343" width="11.140625" style="279" customWidth="1"/>
    <col min="3344" max="3344" width="10.140625" style="279" customWidth="1"/>
    <col min="3345" max="3345" width="10.28515625" style="279" customWidth="1"/>
    <col min="3346" max="3346" width="9.140625" style="279"/>
    <col min="3347" max="3347" width="10.140625" style="279" customWidth="1"/>
    <col min="3348" max="3348" width="10.85546875" style="279" customWidth="1"/>
    <col min="3349" max="3349" width="13" style="279" customWidth="1"/>
    <col min="3350" max="3350" width="13.7109375" style="279" customWidth="1"/>
    <col min="3351" max="3584" width="9.140625" style="279"/>
    <col min="3585" max="3585" width="4.28515625" style="279" customWidth="1"/>
    <col min="3586" max="3586" width="16.7109375" style="279" customWidth="1"/>
    <col min="3587" max="3587" width="9.140625" style="279"/>
    <col min="3588" max="3588" width="5.85546875" style="279" customWidth="1"/>
    <col min="3589" max="3589" width="4.7109375" style="279" customWidth="1"/>
    <col min="3590" max="3591" width="5.85546875" style="279" customWidth="1"/>
    <col min="3592" max="3593" width="4.85546875" style="279" customWidth="1"/>
    <col min="3594" max="3594" width="8.28515625" style="279" customWidth="1"/>
    <col min="3595" max="3595" width="7.42578125" style="279" customWidth="1"/>
    <col min="3596" max="3596" width="11.7109375" style="279" customWidth="1"/>
    <col min="3597" max="3597" width="10.42578125" style="279" customWidth="1"/>
    <col min="3598" max="3598" width="10.140625" style="279" customWidth="1"/>
    <col min="3599" max="3599" width="11.140625" style="279" customWidth="1"/>
    <col min="3600" max="3600" width="10.140625" style="279" customWidth="1"/>
    <col min="3601" max="3601" width="10.28515625" style="279" customWidth="1"/>
    <col min="3602" max="3602" width="9.140625" style="279"/>
    <col min="3603" max="3603" width="10.140625" style="279" customWidth="1"/>
    <col min="3604" max="3604" width="10.85546875" style="279" customWidth="1"/>
    <col min="3605" max="3605" width="13" style="279" customWidth="1"/>
    <col min="3606" max="3606" width="13.7109375" style="279" customWidth="1"/>
    <col min="3607" max="3840" width="9.140625" style="279"/>
    <col min="3841" max="3841" width="4.28515625" style="279" customWidth="1"/>
    <col min="3842" max="3842" width="16.7109375" style="279" customWidth="1"/>
    <col min="3843" max="3843" width="9.140625" style="279"/>
    <col min="3844" max="3844" width="5.85546875" style="279" customWidth="1"/>
    <col min="3845" max="3845" width="4.7109375" style="279" customWidth="1"/>
    <col min="3846" max="3847" width="5.85546875" style="279" customWidth="1"/>
    <col min="3848" max="3849" width="4.85546875" style="279" customWidth="1"/>
    <col min="3850" max="3850" width="8.28515625" style="279" customWidth="1"/>
    <col min="3851" max="3851" width="7.42578125" style="279" customWidth="1"/>
    <col min="3852" max="3852" width="11.7109375" style="279" customWidth="1"/>
    <col min="3853" max="3853" width="10.42578125" style="279" customWidth="1"/>
    <col min="3854" max="3854" width="10.140625" style="279" customWidth="1"/>
    <col min="3855" max="3855" width="11.140625" style="279" customWidth="1"/>
    <col min="3856" max="3856" width="10.140625" style="279" customWidth="1"/>
    <col min="3857" max="3857" width="10.28515625" style="279" customWidth="1"/>
    <col min="3858" max="3858" width="9.140625" style="279"/>
    <col min="3859" max="3859" width="10.140625" style="279" customWidth="1"/>
    <col min="3860" max="3860" width="10.85546875" style="279" customWidth="1"/>
    <col min="3861" max="3861" width="13" style="279" customWidth="1"/>
    <col min="3862" max="3862" width="13.7109375" style="279" customWidth="1"/>
    <col min="3863" max="4096" width="9.140625" style="279"/>
    <col min="4097" max="4097" width="4.28515625" style="279" customWidth="1"/>
    <col min="4098" max="4098" width="16.7109375" style="279" customWidth="1"/>
    <col min="4099" max="4099" width="9.140625" style="279"/>
    <col min="4100" max="4100" width="5.85546875" style="279" customWidth="1"/>
    <col min="4101" max="4101" width="4.7109375" style="279" customWidth="1"/>
    <col min="4102" max="4103" width="5.85546875" style="279" customWidth="1"/>
    <col min="4104" max="4105" width="4.85546875" style="279" customWidth="1"/>
    <col min="4106" max="4106" width="8.28515625" style="279" customWidth="1"/>
    <col min="4107" max="4107" width="7.42578125" style="279" customWidth="1"/>
    <col min="4108" max="4108" width="11.7109375" style="279" customWidth="1"/>
    <col min="4109" max="4109" width="10.42578125" style="279" customWidth="1"/>
    <col min="4110" max="4110" width="10.140625" style="279" customWidth="1"/>
    <col min="4111" max="4111" width="11.140625" style="279" customWidth="1"/>
    <col min="4112" max="4112" width="10.140625" style="279" customWidth="1"/>
    <col min="4113" max="4113" width="10.28515625" style="279" customWidth="1"/>
    <col min="4114" max="4114" width="9.140625" style="279"/>
    <col min="4115" max="4115" width="10.140625" style="279" customWidth="1"/>
    <col min="4116" max="4116" width="10.85546875" style="279" customWidth="1"/>
    <col min="4117" max="4117" width="13" style="279" customWidth="1"/>
    <col min="4118" max="4118" width="13.7109375" style="279" customWidth="1"/>
    <col min="4119" max="4352" width="9.140625" style="279"/>
    <col min="4353" max="4353" width="4.28515625" style="279" customWidth="1"/>
    <col min="4354" max="4354" width="16.7109375" style="279" customWidth="1"/>
    <col min="4355" max="4355" width="9.140625" style="279"/>
    <col min="4356" max="4356" width="5.85546875" style="279" customWidth="1"/>
    <col min="4357" max="4357" width="4.7109375" style="279" customWidth="1"/>
    <col min="4358" max="4359" width="5.85546875" style="279" customWidth="1"/>
    <col min="4360" max="4361" width="4.85546875" style="279" customWidth="1"/>
    <col min="4362" max="4362" width="8.28515625" style="279" customWidth="1"/>
    <col min="4363" max="4363" width="7.42578125" style="279" customWidth="1"/>
    <col min="4364" max="4364" width="11.7109375" style="279" customWidth="1"/>
    <col min="4365" max="4365" width="10.42578125" style="279" customWidth="1"/>
    <col min="4366" max="4366" width="10.140625" style="279" customWidth="1"/>
    <col min="4367" max="4367" width="11.140625" style="279" customWidth="1"/>
    <col min="4368" max="4368" width="10.140625" style="279" customWidth="1"/>
    <col min="4369" max="4369" width="10.28515625" style="279" customWidth="1"/>
    <col min="4370" max="4370" width="9.140625" style="279"/>
    <col min="4371" max="4371" width="10.140625" style="279" customWidth="1"/>
    <col min="4372" max="4372" width="10.85546875" style="279" customWidth="1"/>
    <col min="4373" max="4373" width="13" style="279" customWidth="1"/>
    <col min="4374" max="4374" width="13.7109375" style="279" customWidth="1"/>
    <col min="4375" max="4608" width="9.140625" style="279"/>
    <col min="4609" max="4609" width="4.28515625" style="279" customWidth="1"/>
    <col min="4610" max="4610" width="16.7109375" style="279" customWidth="1"/>
    <col min="4611" max="4611" width="9.140625" style="279"/>
    <col min="4612" max="4612" width="5.85546875" style="279" customWidth="1"/>
    <col min="4613" max="4613" width="4.7109375" style="279" customWidth="1"/>
    <col min="4614" max="4615" width="5.85546875" style="279" customWidth="1"/>
    <col min="4616" max="4617" width="4.85546875" style="279" customWidth="1"/>
    <col min="4618" max="4618" width="8.28515625" style="279" customWidth="1"/>
    <col min="4619" max="4619" width="7.42578125" style="279" customWidth="1"/>
    <col min="4620" max="4620" width="11.7109375" style="279" customWidth="1"/>
    <col min="4621" max="4621" width="10.42578125" style="279" customWidth="1"/>
    <col min="4622" max="4622" width="10.140625" style="279" customWidth="1"/>
    <col min="4623" max="4623" width="11.140625" style="279" customWidth="1"/>
    <col min="4624" max="4624" width="10.140625" style="279" customWidth="1"/>
    <col min="4625" max="4625" width="10.28515625" style="279" customWidth="1"/>
    <col min="4626" max="4626" width="9.140625" style="279"/>
    <col min="4627" max="4627" width="10.140625" style="279" customWidth="1"/>
    <col min="4628" max="4628" width="10.85546875" style="279" customWidth="1"/>
    <col min="4629" max="4629" width="13" style="279" customWidth="1"/>
    <col min="4630" max="4630" width="13.7109375" style="279" customWidth="1"/>
    <col min="4631" max="4864" width="9.140625" style="279"/>
    <col min="4865" max="4865" width="4.28515625" style="279" customWidth="1"/>
    <col min="4866" max="4866" width="16.7109375" style="279" customWidth="1"/>
    <col min="4867" max="4867" width="9.140625" style="279"/>
    <col min="4868" max="4868" width="5.85546875" style="279" customWidth="1"/>
    <col min="4869" max="4869" width="4.7109375" style="279" customWidth="1"/>
    <col min="4870" max="4871" width="5.85546875" style="279" customWidth="1"/>
    <col min="4872" max="4873" width="4.85546875" style="279" customWidth="1"/>
    <col min="4874" max="4874" width="8.28515625" style="279" customWidth="1"/>
    <col min="4875" max="4875" width="7.42578125" style="279" customWidth="1"/>
    <col min="4876" max="4876" width="11.7109375" style="279" customWidth="1"/>
    <col min="4877" max="4877" width="10.42578125" style="279" customWidth="1"/>
    <col min="4878" max="4878" width="10.140625" style="279" customWidth="1"/>
    <col min="4879" max="4879" width="11.140625" style="279" customWidth="1"/>
    <col min="4880" max="4880" width="10.140625" style="279" customWidth="1"/>
    <col min="4881" max="4881" width="10.28515625" style="279" customWidth="1"/>
    <col min="4882" max="4882" width="9.140625" style="279"/>
    <col min="4883" max="4883" width="10.140625" style="279" customWidth="1"/>
    <col min="4884" max="4884" width="10.85546875" style="279" customWidth="1"/>
    <col min="4885" max="4885" width="13" style="279" customWidth="1"/>
    <col min="4886" max="4886" width="13.7109375" style="279" customWidth="1"/>
    <col min="4887" max="5120" width="9.140625" style="279"/>
    <col min="5121" max="5121" width="4.28515625" style="279" customWidth="1"/>
    <col min="5122" max="5122" width="16.7109375" style="279" customWidth="1"/>
    <col min="5123" max="5123" width="9.140625" style="279"/>
    <col min="5124" max="5124" width="5.85546875" style="279" customWidth="1"/>
    <col min="5125" max="5125" width="4.7109375" style="279" customWidth="1"/>
    <col min="5126" max="5127" width="5.85546875" style="279" customWidth="1"/>
    <col min="5128" max="5129" width="4.85546875" style="279" customWidth="1"/>
    <col min="5130" max="5130" width="8.28515625" style="279" customWidth="1"/>
    <col min="5131" max="5131" width="7.42578125" style="279" customWidth="1"/>
    <col min="5132" max="5132" width="11.7109375" style="279" customWidth="1"/>
    <col min="5133" max="5133" width="10.42578125" style="279" customWidth="1"/>
    <col min="5134" max="5134" width="10.140625" style="279" customWidth="1"/>
    <col min="5135" max="5135" width="11.140625" style="279" customWidth="1"/>
    <col min="5136" max="5136" width="10.140625" style="279" customWidth="1"/>
    <col min="5137" max="5137" width="10.28515625" style="279" customWidth="1"/>
    <col min="5138" max="5138" width="9.140625" style="279"/>
    <col min="5139" max="5139" width="10.140625" style="279" customWidth="1"/>
    <col min="5140" max="5140" width="10.85546875" style="279" customWidth="1"/>
    <col min="5141" max="5141" width="13" style="279" customWidth="1"/>
    <col min="5142" max="5142" width="13.7109375" style="279" customWidth="1"/>
    <col min="5143" max="5376" width="9.140625" style="279"/>
    <col min="5377" max="5377" width="4.28515625" style="279" customWidth="1"/>
    <col min="5378" max="5378" width="16.7109375" style="279" customWidth="1"/>
    <col min="5379" max="5379" width="9.140625" style="279"/>
    <col min="5380" max="5380" width="5.85546875" style="279" customWidth="1"/>
    <col min="5381" max="5381" width="4.7109375" style="279" customWidth="1"/>
    <col min="5382" max="5383" width="5.85546875" style="279" customWidth="1"/>
    <col min="5384" max="5385" width="4.85546875" style="279" customWidth="1"/>
    <col min="5386" max="5386" width="8.28515625" style="279" customWidth="1"/>
    <col min="5387" max="5387" width="7.42578125" style="279" customWidth="1"/>
    <col min="5388" max="5388" width="11.7109375" style="279" customWidth="1"/>
    <col min="5389" max="5389" width="10.42578125" style="279" customWidth="1"/>
    <col min="5390" max="5390" width="10.140625" style="279" customWidth="1"/>
    <col min="5391" max="5391" width="11.140625" style="279" customWidth="1"/>
    <col min="5392" max="5392" width="10.140625" style="279" customWidth="1"/>
    <col min="5393" max="5393" width="10.28515625" style="279" customWidth="1"/>
    <col min="5394" max="5394" width="9.140625" style="279"/>
    <col min="5395" max="5395" width="10.140625" style="279" customWidth="1"/>
    <col min="5396" max="5396" width="10.85546875" style="279" customWidth="1"/>
    <col min="5397" max="5397" width="13" style="279" customWidth="1"/>
    <col min="5398" max="5398" width="13.7109375" style="279" customWidth="1"/>
    <col min="5399" max="5632" width="9.140625" style="279"/>
    <col min="5633" max="5633" width="4.28515625" style="279" customWidth="1"/>
    <col min="5634" max="5634" width="16.7109375" style="279" customWidth="1"/>
    <col min="5635" max="5635" width="9.140625" style="279"/>
    <col min="5636" max="5636" width="5.85546875" style="279" customWidth="1"/>
    <col min="5637" max="5637" width="4.7109375" style="279" customWidth="1"/>
    <col min="5638" max="5639" width="5.85546875" style="279" customWidth="1"/>
    <col min="5640" max="5641" width="4.85546875" style="279" customWidth="1"/>
    <col min="5642" max="5642" width="8.28515625" style="279" customWidth="1"/>
    <col min="5643" max="5643" width="7.42578125" style="279" customWidth="1"/>
    <col min="5644" max="5644" width="11.7109375" style="279" customWidth="1"/>
    <col min="5645" max="5645" width="10.42578125" style="279" customWidth="1"/>
    <col min="5646" max="5646" width="10.140625" style="279" customWidth="1"/>
    <col min="5647" max="5647" width="11.140625" style="279" customWidth="1"/>
    <col min="5648" max="5648" width="10.140625" style="279" customWidth="1"/>
    <col min="5649" max="5649" width="10.28515625" style="279" customWidth="1"/>
    <col min="5650" max="5650" width="9.140625" style="279"/>
    <col min="5651" max="5651" width="10.140625" style="279" customWidth="1"/>
    <col min="5652" max="5652" width="10.85546875" style="279" customWidth="1"/>
    <col min="5653" max="5653" width="13" style="279" customWidth="1"/>
    <col min="5654" max="5654" width="13.7109375" style="279" customWidth="1"/>
    <col min="5655" max="5888" width="9.140625" style="279"/>
    <col min="5889" max="5889" width="4.28515625" style="279" customWidth="1"/>
    <col min="5890" max="5890" width="16.7109375" style="279" customWidth="1"/>
    <col min="5891" max="5891" width="9.140625" style="279"/>
    <col min="5892" max="5892" width="5.85546875" style="279" customWidth="1"/>
    <col min="5893" max="5893" width="4.7109375" style="279" customWidth="1"/>
    <col min="5894" max="5895" width="5.85546875" style="279" customWidth="1"/>
    <col min="5896" max="5897" width="4.85546875" style="279" customWidth="1"/>
    <col min="5898" max="5898" width="8.28515625" style="279" customWidth="1"/>
    <col min="5899" max="5899" width="7.42578125" style="279" customWidth="1"/>
    <col min="5900" max="5900" width="11.7109375" style="279" customWidth="1"/>
    <col min="5901" max="5901" width="10.42578125" style="279" customWidth="1"/>
    <col min="5902" max="5902" width="10.140625" style="279" customWidth="1"/>
    <col min="5903" max="5903" width="11.140625" style="279" customWidth="1"/>
    <col min="5904" max="5904" width="10.140625" style="279" customWidth="1"/>
    <col min="5905" max="5905" width="10.28515625" style="279" customWidth="1"/>
    <col min="5906" max="5906" width="9.140625" style="279"/>
    <col min="5907" max="5907" width="10.140625" style="279" customWidth="1"/>
    <col min="5908" max="5908" width="10.85546875" style="279" customWidth="1"/>
    <col min="5909" max="5909" width="13" style="279" customWidth="1"/>
    <col min="5910" max="5910" width="13.7109375" style="279" customWidth="1"/>
    <col min="5911" max="6144" width="9.140625" style="279"/>
    <col min="6145" max="6145" width="4.28515625" style="279" customWidth="1"/>
    <col min="6146" max="6146" width="16.7109375" style="279" customWidth="1"/>
    <col min="6147" max="6147" width="9.140625" style="279"/>
    <col min="6148" max="6148" width="5.85546875" style="279" customWidth="1"/>
    <col min="6149" max="6149" width="4.7109375" style="279" customWidth="1"/>
    <col min="6150" max="6151" width="5.85546875" style="279" customWidth="1"/>
    <col min="6152" max="6153" width="4.85546875" style="279" customWidth="1"/>
    <col min="6154" max="6154" width="8.28515625" style="279" customWidth="1"/>
    <col min="6155" max="6155" width="7.42578125" style="279" customWidth="1"/>
    <col min="6156" max="6156" width="11.7109375" style="279" customWidth="1"/>
    <col min="6157" max="6157" width="10.42578125" style="279" customWidth="1"/>
    <col min="6158" max="6158" width="10.140625" style="279" customWidth="1"/>
    <col min="6159" max="6159" width="11.140625" style="279" customWidth="1"/>
    <col min="6160" max="6160" width="10.140625" style="279" customWidth="1"/>
    <col min="6161" max="6161" width="10.28515625" style="279" customWidth="1"/>
    <col min="6162" max="6162" width="9.140625" style="279"/>
    <col min="6163" max="6163" width="10.140625" style="279" customWidth="1"/>
    <col min="6164" max="6164" width="10.85546875" style="279" customWidth="1"/>
    <col min="6165" max="6165" width="13" style="279" customWidth="1"/>
    <col min="6166" max="6166" width="13.7109375" style="279" customWidth="1"/>
    <col min="6167" max="6400" width="9.140625" style="279"/>
    <col min="6401" max="6401" width="4.28515625" style="279" customWidth="1"/>
    <col min="6402" max="6402" width="16.7109375" style="279" customWidth="1"/>
    <col min="6403" max="6403" width="9.140625" style="279"/>
    <col min="6404" max="6404" width="5.85546875" style="279" customWidth="1"/>
    <col min="6405" max="6405" width="4.7109375" style="279" customWidth="1"/>
    <col min="6406" max="6407" width="5.85546875" style="279" customWidth="1"/>
    <col min="6408" max="6409" width="4.85546875" style="279" customWidth="1"/>
    <col min="6410" max="6410" width="8.28515625" style="279" customWidth="1"/>
    <col min="6411" max="6411" width="7.42578125" style="279" customWidth="1"/>
    <col min="6412" max="6412" width="11.7109375" style="279" customWidth="1"/>
    <col min="6413" max="6413" width="10.42578125" style="279" customWidth="1"/>
    <col min="6414" max="6414" width="10.140625" style="279" customWidth="1"/>
    <col min="6415" max="6415" width="11.140625" style="279" customWidth="1"/>
    <col min="6416" max="6416" width="10.140625" style="279" customWidth="1"/>
    <col min="6417" max="6417" width="10.28515625" style="279" customWidth="1"/>
    <col min="6418" max="6418" width="9.140625" style="279"/>
    <col min="6419" max="6419" width="10.140625" style="279" customWidth="1"/>
    <col min="6420" max="6420" width="10.85546875" style="279" customWidth="1"/>
    <col min="6421" max="6421" width="13" style="279" customWidth="1"/>
    <col min="6422" max="6422" width="13.7109375" style="279" customWidth="1"/>
    <col min="6423" max="6656" width="9.140625" style="279"/>
    <col min="6657" max="6657" width="4.28515625" style="279" customWidth="1"/>
    <col min="6658" max="6658" width="16.7109375" style="279" customWidth="1"/>
    <col min="6659" max="6659" width="9.140625" style="279"/>
    <col min="6660" max="6660" width="5.85546875" style="279" customWidth="1"/>
    <col min="6661" max="6661" width="4.7109375" style="279" customWidth="1"/>
    <col min="6662" max="6663" width="5.85546875" style="279" customWidth="1"/>
    <col min="6664" max="6665" width="4.85546875" style="279" customWidth="1"/>
    <col min="6666" max="6666" width="8.28515625" style="279" customWidth="1"/>
    <col min="6667" max="6667" width="7.42578125" style="279" customWidth="1"/>
    <col min="6668" max="6668" width="11.7109375" style="279" customWidth="1"/>
    <col min="6669" max="6669" width="10.42578125" style="279" customWidth="1"/>
    <col min="6670" max="6670" width="10.140625" style="279" customWidth="1"/>
    <col min="6671" max="6671" width="11.140625" style="279" customWidth="1"/>
    <col min="6672" max="6672" width="10.140625" style="279" customWidth="1"/>
    <col min="6673" max="6673" width="10.28515625" style="279" customWidth="1"/>
    <col min="6674" max="6674" width="9.140625" style="279"/>
    <col min="6675" max="6675" width="10.140625" style="279" customWidth="1"/>
    <col min="6676" max="6676" width="10.85546875" style="279" customWidth="1"/>
    <col min="6677" max="6677" width="13" style="279" customWidth="1"/>
    <col min="6678" max="6678" width="13.7109375" style="279" customWidth="1"/>
    <col min="6679" max="6912" width="9.140625" style="279"/>
    <col min="6913" max="6913" width="4.28515625" style="279" customWidth="1"/>
    <col min="6914" max="6914" width="16.7109375" style="279" customWidth="1"/>
    <col min="6915" max="6915" width="9.140625" style="279"/>
    <col min="6916" max="6916" width="5.85546875" style="279" customWidth="1"/>
    <col min="6917" max="6917" width="4.7109375" style="279" customWidth="1"/>
    <col min="6918" max="6919" width="5.85546875" style="279" customWidth="1"/>
    <col min="6920" max="6921" width="4.85546875" style="279" customWidth="1"/>
    <col min="6922" max="6922" width="8.28515625" style="279" customWidth="1"/>
    <col min="6923" max="6923" width="7.42578125" style="279" customWidth="1"/>
    <col min="6924" max="6924" width="11.7109375" style="279" customWidth="1"/>
    <col min="6925" max="6925" width="10.42578125" style="279" customWidth="1"/>
    <col min="6926" max="6926" width="10.140625" style="279" customWidth="1"/>
    <col min="6927" max="6927" width="11.140625" style="279" customWidth="1"/>
    <col min="6928" max="6928" width="10.140625" style="279" customWidth="1"/>
    <col min="6929" max="6929" width="10.28515625" style="279" customWidth="1"/>
    <col min="6930" max="6930" width="9.140625" style="279"/>
    <col min="6931" max="6931" width="10.140625" style="279" customWidth="1"/>
    <col min="6932" max="6932" width="10.85546875" style="279" customWidth="1"/>
    <col min="6933" max="6933" width="13" style="279" customWidth="1"/>
    <col min="6934" max="6934" width="13.7109375" style="279" customWidth="1"/>
    <col min="6935" max="7168" width="9.140625" style="279"/>
    <col min="7169" max="7169" width="4.28515625" style="279" customWidth="1"/>
    <col min="7170" max="7170" width="16.7109375" style="279" customWidth="1"/>
    <col min="7171" max="7171" width="9.140625" style="279"/>
    <col min="7172" max="7172" width="5.85546875" style="279" customWidth="1"/>
    <col min="7173" max="7173" width="4.7109375" style="279" customWidth="1"/>
    <col min="7174" max="7175" width="5.85546875" style="279" customWidth="1"/>
    <col min="7176" max="7177" width="4.85546875" style="279" customWidth="1"/>
    <col min="7178" max="7178" width="8.28515625" style="279" customWidth="1"/>
    <col min="7179" max="7179" width="7.42578125" style="279" customWidth="1"/>
    <col min="7180" max="7180" width="11.7109375" style="279" customWidth="1"/>
    <col min="7181" max="7181" width="10.42578125" style="279" customWidth="1"/>
    <col min="7182" max="7182" width="10.140625" style="279" customWidth="1"/>
    <col min="7183" max="7183" width="11.140625" style="279" customWidth="1"/>
    <col min="7184" max="7184" width="10.140625" style="279" customWidth="1"/>
    <col min="7185" max="7185" width="10.28515625" style="279" customWidth="1"/>
    <col min="7186" max="7186" width="9.140625" style="279"/>
    <col min="7187" max="7187" width="10.140625" style="279" customWidth="1"/>
    <col min="7188" max="7188" width="10.85546875" style="279" customWidth="1"/>
    <col min="7189" max="7189" width="13" style="279" customWidth="1"/>
    <col min="7190" max="7190" width="13.7109375" style="279" customWidth="1"/>
    <col min="7191" max="7424" width="9.140625" style="279"/>
    <col min="7425" max="7425" width="4.28515625" style="279" customWidth="1"/>
    <col min="7426" max="7426" width="16.7109375" style="279" customWidth="1"/>
    <col min="7427" max="7427" width="9.140625" style="279"/>
    <col min="7428" max="7428" width="5.85546875" style="279" customWidth="1"/>
    <col min="7429" max="7429" width="4.7109375" style="279" customWidth="1"/>
    <col min="7430" max="7431" width="5.85546875" style="279" customWidth="1"/>
    <col min="7432" max="7433" width="4.85546875" style="279" customWidth="1"/>
    <col min="7434" max="7434" width="8.28515625" style="279" customWidth="1"/>
    <col min="7435" max="7435" width="7.42578125" style="279" customWidth="1"/>
    <col min="7436" max="7436" width="11.7109375" style="279" customWidth="1"/>
    <col min="7437" max="7437" width="10.42578125" style="279" customWidth="1"/>
    <col min="7438" max="7438" width="10.140625" style="279" customWidth="1"/>
    <col min="7439" max="7439" width="11.140625" style="279" customWidth="1"/>
    <col min="7440" max="7440" width="10.140625" style="279" customWidth="1"/>
    <col min="7441" max="7441" width="10.28515625" style="279" customWidth="1"/>
    <col min="7442" max="7442" width="9.140625" style="279"/>
    <col min="7443" max="7443" width="10.140625" style="279" customWidth="1"/>
    <col min="7444" max="7444" width="10.85546875" style="279" customWidth="1"/>
    <col min="7445" max="7445" width="13" style="279" customWidth="1"/>
    <col min="7446" max="7446" width="13.7109375" style="279" customWidth="1"/>
    <col min="7447" max="7680" width="9.140625" style="279"/>
    <col min="7681" max="7681" width="4.28515625" style="279" customWidth="1"/>
    <col min="7682" max="7682" width="16.7109375" style="279" customWidth="1"/>
    <col min="7683" max="7683" width="9.140625" style="279"/>
    <col min="7684" max="7684" width="5.85546875" style="279" customWidth="1"/>
    <col min="7685" max="7685" width="4.7109375" style="279" customWidth="1"/>
    <col min="7686" max="7687" width="5.85546875" style="279" customWidth="1"/>
    <col min="7688" max="7689" width="4.85546875" style="279" customWidth="1"/>
    <col min="7690" max="7690" width="8.28515625" style="279" customWidth="1"/>
    <col min="7691" max="7691" width="7.42578125" style="279" customWidth="1"/>
    <col min="7692" max="7692" width="11.7109375" style="279" customWidth="1"/>
    <col min="7693" max="7693" width="10.42578125" style="279" customWidth="1"/>
    <col min="7694" max="7694" width="10.140625" style="279" customWidth="1"/>
    <col min="7695" max="7695" width="11.140625" style="279" customWidth="1"/>
    <col min="7696" max="7696" width="10.140625" style="279" customWidth="1"/>
    <col min="7697" max="7697" width="10.28515625" style="279" customWidth="1"/>
    <col min="7698" max="7698" width="9.140625" style="279"/>
    <col min="7699" max="7699" width="10.140625" style="279" customWidth="1"/>
    <col min="7700" max="7700" width="10.85546875" style="279" customWidth="1"/>
    <col min="7701" max="7701" width="13" style="279" customWidth="1"/>
    <col min="7702" max="7702" width="13.7109375" style="279" customWidth="1"/>
    <col min="7703" max="7936" width="9.140625" style="279"/>
    <col min="7937" max="7937" width="4.28515625" style="279" customWidth="1"/>
    <col min="7938" max="7938" width="16.7109375" style="279" customWidth="1"/>
    <col min="7939" max="7939" width="9.140625" style="279"/>
    <col min="7940" max="7940" width="5.85546875" style="279" customWidth="1"/>
    <col min="7941" max="7941" width="4.7109375" style="279" customWidth="1"/>
    <col min="7942" max="7943" width="5.85546875" style="279" customWidth="1"/>
    <col min="7944" max="7945" width="4.85546875" style="279" customWidth="1"/>
    <col min="7946" max="7946" width="8.28515625" style="279" customWidth="1"/>
    <col min="7947" max="7947" width="7.42578125" style="279" customWidth="1"/>
    <col min="7948" max="7948" width="11.7109375" style="279" customWidth="1"/>
    <col min="7949" max="7949" width="10.42578125" style="279" customWidth="1"/>
    <col min="7950" max="7950" width="10.140625" style="279" customWidth="1"/>
    <col min="7951" max="7951" width="11.140625" style="279" customWidth="1"/>
    <col min="7952" max="7952" width="10.140625" style="279" customWidth="1"/>
    <col min="7953" max="7953" width="10.28515625" style="279" customWidth="1"/>
    <col min="7954" max="7954" width="9.140625" style="279"/>
    <col min="7955" max="7955" width="10.140625" style="279" customWidth="1"/>
    <col min="7956" max="7956" width="10.85546875" style="279" customWidth="1"/>
    <col min="7957" max="7957" width="13" style="279" customWidth="1"/>
    <col min="7958" max="7958" width="13.7109375" style="279" customWidth="1"/>
    <col min="7959" max="8192" width="9.140625" style="279"/>
    <col min="8193" max="8193" width="4.28515625" style="279" customWidth="1"/>
    <col min="8194" max="8194" width="16.7109375" style="279" customWidth="1"/>
    <col min="8195" max="8195" width="9.140625" style="279"/>
    <col min="8196" max="8196" width="5.85546875" style="279" customWidth="1"/>
    <col min="8197" max="8197" width="4.7109375" style="279" customWidth="1"/>
    <col min="8198" max="8199" width="5.85546875" style="279" customWidth="1"/>
    <col min="8200" max="8201" width="4.85546875" style="279" customWidth="1"/>
    <col min="8202" max="8202" width="8.28515625" style="279" customWidth="1"/>
    <col min="8203" max="8203" width="7.42578125" style="279" customWidth="1"/>
    <col min="8204" max="8204" width="11.7109375" style="279" customWidth="1"/>
    <col min="8205" max="8205" width="10.42578125" style="279" customWidth="1"/>
    <col min="8206" max="8206" width="10.140625" style="279" customWidth="1"/>
    <col min="8207" max="8207" width="11.140625" style="279" customWidth="1"/>
    <col min="8208" max="8208" width="10.140625" style="279" customWidth="1"/>
    <col min="8209" max="8209" width="10.28515625" style="279" customWidth="1"/>
    <col min="8210" max="8210" width="9.140625" style="279"/>
    <col min="8211" max="8211" width="10.140625" style="279" customWidth="1"/>
    <col min="8212" max="8212" width="10.85546875" style="279" customWidth="1"/>
    <col min="8213" max="8213" width="13" style="279" customWidth="1"/>
    <col min="8214" max="8214" width="13.7109375" style="279" customWidth="1"/>
    <col min="8215" max="8448" width="9.140625" style="279"/>
    <col min="8449" max="8449" width="4.28515625" style="279" customWidth="1"/>
    <col min="8450" max="8450" width="16.7109375" style="279" customWidth="1"/>
    <col min="8451" max="8451" width="9.140625" style="279"/>
    <col min="8452" max="8452" width="5.85546875" style="279" customWidth="1"/>
    <col min="8453" max="8453" width="4.7109375" style="279" customWidth="1"/>
    <col min="8454" max="8455" width="5.85546875" style="279" customWidth="1"/>
    <col min="8456" max="8457" width="4.85546875" style="279" customWidth="1"/>
    <col min="8458" max="8458" width="8.28515625" style="279" customWidth="1"/>
    <col min="8459" max="8459" width="7.42578125" style="279" customWidth="1"/>
    <col min="8460" max="8460" width="11.7109375" style="279" customWidth="1"/>
    <col min="8461" max="8461" width="10.42578125" style="279" customWidth="1"/>
    <col min="8462" max="8462" width="10.140625" style="279" customWidth="1"/>
    <col min="8463" max="8463" width="11.140625" style="279" customWidth="1"/>
    <col min="8464" max="8464" width="10.140625" style="279" customWidth="1"/>
    <col min="8465" max="8465" width="10.28515625" style="279" customWidth="1"/>
    <col min="8466" max="8466" width="9.140625" style="279"/>
    <col min="8467" max="8467" width="10.140625" style="279" customWidth="1"/>
    <col min="8468" max="8468" width="10.85546875" style="279" customWidth="1"/>
    <col min="8469" max="8469" width="13" style="279" customWidth="1"/>
    <col min="8470" max="8470" width="13.7109375" style="279" customWidth="1"/>
    <col min="8471" max="8704" width="9.140625" style="279"/>
    <col min="8705" max="8705" width="4.28515625" style="279" customWidth="1"/>
    <col min="8706" max="8706" width="16.7109375" style="279" customWidth="1"/>
    <col min="8707" max="8707" width="9.140625" style="279"/>
    <col min="8708" max="8708" width="5.85546875" style="279" customWidth="1"/>
    <col min="8709" max="8709" width="4.7109375" style="279" customWidth="1"/>
    <col min="8710" max="8711" width="5.85546875" style="279" customWidth="1"/>
    <col min="8712" max="8713" width="4.85546875" style="279" customWidth="1"/>
    <col min="8714" max="8714" width="8.28515625" style="279" customWidth="1"/>
    <col min="8715" max="8715" width="7.42578125" style="279" customWidth="1"/>
    <col min="8716" max="8716" width="11.7109375" style="279" customWidth="1"/>
    <col min="8717" max="8717" width="10.42578125" style="279" customWidth="1"/>
    <col min="8718" max="8718" width="10.140625" style="279" customWidth="1"/>
    <col min="8719" max="8719" width="11.140625" style="279" customWidth="1"/>
    <col min="8720" max="8720" width="10.140625" style="279" customWidth="1"/>
    <col min="8721" max="8721" width="10.28515625" style="279" customWidth="1"/>
    <col min="8722" max="8722" width="9.140625" style="279"/>
    <col min="8723" max="8723" width="10.140625" style="279" customWidth="1"/>
    <col min="8724" max="8724" width="10.85546875" style="279" customWidth="1"/>
    <col min="8725" max="8725" width="13" style="279" customWidth="1"/>
    <col min="8726" max="8726" width="13.7109375" style="279" customWidth="1"/>
    <col min="8727" max="8960" width="9.140625" style="279"/>
    <col min="8961" max="8961" width="4.28515625" style="279" customWidth="1"/>
    <col min="8962" max="8962" width="16.7109375" style="279" customWidth="1"/>
    <col min="8963" max="8963" width="9.140625" style="279"/>
    <col min="8964" max="8964" width="5.85546875" style="279" customWidth="1"/>
    <col min="8965" max="8965" width="4.7109375" style="279" customWidth="1"/>
    <col min="8966" max="8967" width="5.85546875" style="279" customWidth="1"/>
    <col min="8968" max="8969" width="4.85546875" style="279" customWidth="1"/>
    <col min="8970" max="8970" width="8.28515625" style="279" customWidth="1"/>
    <col min="8971" max="8971" width="7.42578125" style="279" customWidth="1"/>
    <col min="8972" max="8972" width="11.7109375" style="279" customWidth="1"/>
    <col min="8973" max="8973" width="10.42578125" style="279" customWidth="1"/>
    <col min="8974" max="8974" width="10.140625" style="279" customWidth="1"/>
    <col min="8975" max="8975" width="11.140625" style="279" customWidth="1"/>
    <col min="8976" max="8976" width="10.140625" style="279" customWidth="1"/>
    <col min="8977" max="8977" width="10.28515625" style="279" customWidth="1"/>
    <col min="8978" max="8978" width="9.140625" style="279"/>
    <col min="8979" max="8979" width="10.140625" style="279" customWidth="1"/>
    <col min="8980" max="8980" width="10.85546875" style="279" customWidth="1"/>
    <col min="8981" max="8981" width="13" style="279" customWidth="1"/>
    <col min="8982" max="8982" width="13.7109375" style="279" customWidth="1"/>
    <col min="8983" max="9216" width="9.140625" style="279"/>
    <col min="9217" max="9217" width="4.28515625" style="279" customWidth="1"/>
    <col min="9218" max="9218" width="16.7109375" style="279" customWidth="1"/>
    <col min="9219" max="9219" width="9.140625" style="279"/>
    <col min="9220" max="9220" width="5.85546875" style="279" customWidth="1"/>
    <col min="9221" max="9221" width="4.7109375" style="279" customWidth="1"/>
    <col min="9222" max="9223" width="5.85546875" style="279" customWidth="1"/>
    <col min="9224" max="9225" width="4.85546875" style="279" customWidth="1"/>
    <col min="9226" max="9226" width="8.28515625" style="279" customWidth="1"/>
    <col min="9227" max="9227" width="7.42578125" style="279" customWidth="1"/>
    <col min="9228" max="9228" width="11.7109375" style="279" customWidth="1"/>
    <col min="9229" max="9229" width="10.42578125" style="279" customWidth="1"/>
    <col min="9230" max="9230" width="10.140625" style="279" customWidth="1"/>
    <col min="9231" max="9231" width="11.140625" style="279" customWidth="1"/>
    <col min="9232" max="9232" width="10.140625" style="279" customWidth="1"/>
    <col min="9233" max="9233" width="10.28515625" style="279" customWidth="1"/>
    <col min="9234" max="9234" width="9.140625" style="279"/>
    <col min="9235" max="9235" width="10.140625" style="279" customWidth="1"/>
    <col min="9236" max="9236" width="10.85546875" style="279" customWidth="1"/>
    <col min="9237" max="9237" width="13" style="279" customWidth="1"/>
    <col min="9238" max="9238" width="13.7109375" style="279" customWidth="1"/>
    <col min="9239" max="9472" width="9.140625" style="279"/>
    <col min="9473" max="9473" width="4.28515625" style="279" customWidth="1"/>
    <col min="9474" max="9474" width="16.7109375" style="279" customWidth="1"/>
    <col min="9475" max="9475" width="9.140625" style="279"/>
    <col min="9476" max="9476" width="5.85546875" style="279" customWidth="1"/>
    <col min="9477" max="9477" width="4.7109375" style="279" customWidth="1"/>
    <col min="9478" max="9479" width="5.85546875" style="279" customWidth="1"/>
    <col min="9480" max="9481" width="4.85546875" style="279" customWidth="1"/>
    <col min="9482" max="9482" width="8.28515625" style="279" customWidth="1"/>
    <col min="9483" max="9483" width="7.42578125" style="279" customWidth="1"/>
    <col min="9484" max="9484" width="11.7109375" style="279" customWidth="1"/>
    <col min="9485" max="9485" width="10.42578125" style="279" customWidth="1"/>
    <col min="9486" max="9486" width="10.140625" style="279" customWidth="1"/>
    <col min="9487" max="9487" width="11.140625" style="279" customWidth="1"/>
    <col min="9488" max="9488" width="10.140625" style="279" customWidth="1"/>
    <col min="9489" max="9489" width="10.28515625" style="279" customWidth="1"/>
    <col min="9490" max="9490" width="9.140625" style="279"/>
    <col min="9491" max="9491" width="10.140625" style="279" customWidth="1"/>
    <col min="9492" max="9492" width="10.85546875" style="279" customWidth="1"/>
    <col min="9493" max="9493" width="13" style="279" customWidth="1"/>
    <col min="9494" max="9494" width="13.7109375" style="279" customWidth="1"/>
    <col min="9495" max="9728" width="9.140625" style="279"/>
    <col min="9729" max="9729" width="4.28515625" style="279" customWidth="1"/>
    <col min="9730" max="9730" width="16.7109375" style="279" customWidth="1"/>
    <col min="9731" max="9731" width="9.140625" style="279"/>
    <col min="9732" max="9732" width="5.85546875" style="279" customWidth="1"/>
    <col min="9733" max="9733" width="4.7109375" style="279" customWidth="1"/>
    <col min="9734" max="9735" width="5.85546875" style="279" customWidth="1"/>
    <col min="9736" max="9737" width="4.85546875" style="279" customWidth="1"/>
    <col min="9738" max="9738" width="8.28515625" style="279" customWidth="1"/>
    <col min="9739" max="9739" width="7.42578125" style="279" customWidth="1"/>
    <col min="9740" max="9740" width="11.7109375" style="279" customWidth="1"/>
    <col min="9741" max="9741" width="10.42578125" style="279" customWidth="1"/>
    <col min="9742" max="9742" width="10.140625" style="279" customWidth="1"/>
    <col min="9743" max="9743" width="11.140625" style="279" customWidth="1"/>
    <col min="9744" max="9744" width="10.140625" style="279" customWidth="1"/>
    <col min="9745" max="9745" width="10.28515625" style="279" customWidth="1"/>
    <col min="9746" max="9746" width="9.140625" style="279"/>
    <col min="9747" max="9747" width="10.140625" style="279" customWidth="1"/>
    <col min="9748" max="9748" width="10.85546875" style="279" customWidth="1"/>
    <col min="9749" max="9749" width="13" style="279" customWidth="1"/>
    <col min="9750" max="9750" width="13.7109375" style="279" customWidth="1"/>
    <col min="9751" max="9984" width="9.140625" style="279"/>
    <col min="9985" max="9985" width="4.28515625" style="279" customWidth="1"/>
    <col min="9986" max="9986" width="16.7109375" style="279" customWidth="1"/>
    <col min="9987" max="9987" width="9.140625" style="279"/>
    <col min="9988" max="9988" width="5.85546875" style="279" customWidth="1"/>
    <col min="9989" max="9989" width="4.7109375" style="279" customWidth="1"/>
    <col min="9990" max="9991" width="5.85546875" style="279" customWidth="1"/>
    <col min="9992" max="9993" width="4.85546875" style="279" customWidth="1"/>
    <col min="9994" max="9994" width="8.28515625" style="279" customWidth="1"/>
    <col min="9995" max="9995" width="7.42578125" style="279" customWidth="1"/>
    <col min="9996" max="9996" width="11.7109375" style="279" customWidth="1"/>
    <col min="9997" max="9997" width="10.42578125" style="279" customWidth="1"/>
    <col min="9998" max="9998" width="10.140625" style="279" customWidth="1"/>
    <col min="9999" max="9999" width="11.140625" style="279" customWidth="1"/>
    <col min="10000" max="10000" width="10.140625" style="279" customWidth="1"/>
    <col min="10001" max="10001" width="10.28515625" style="279" customWidth="1"/>
    <col min="10002" max="10002" width="9.140625" style="279"/>
    <col min="10003" max="10003" width="10.140625" style="279" customWidth="1"/>
    <col min="10004" max="10004" width="10.85546875" style="279" customWidth="1"/>
    <col min="10005" max="10005" width="13" style="279" customWidth="1"/>
    <col min="10006" max="10006" width="13.7109375" style="279" customWidth="1"/>
    <col min="10007" max="10240" width="9.140625" style="279"/>
    <col min="10241" max="10241" width="4.28515625" style="279" customWidth="1"/>
    <col min="10242" max="10242" width="16.7109375" style="279" customWidth="1"/>
    <col min="10243" max="10243" width="9.140625" style="279"/>
    <col min="10244" max="10244" width="5.85546875" style="279" customWidth="1"/>
    <col min="10245" max="10245" width="4.7109375" style="279" customWidth="1"/>
    <col min="10246" max="10247" width="5.85546875" style="279" customWidth="1"/>
    <col min="10248" max="10249" width="4.85546875" style="279" customWidth="1"/>
    <col min="10250" max="10250" width="8.28515625" style="279" customWidth="1"/>
    <col min="10251" max="10251" width="7.42578125" style="279" customWidth="1"/>
    <col min="10252" max="10252" width="11.7109375" style="279" customWidth="1"/>
    <col min="10253" max="10253" width="10.42578125" style="279" customWidth="1"/>
    <col min="10254" max="10254" width="10.140625" style="279" customWidth="1"/>
    <col min="10255" max="10255" width="11.140625" style="279" customWidth="1"/>
    <col min="10256" max="10256" width="10.140625" style="279" customWidth="1"/>
    <col min="10257" max="10257" width="10.28515625" style="279" customWidth="1"/>
    <col min="10258" max="10258" width="9.140625" style="279"/>
    <col min="10259" max="10259" width="10.140625" style="279" customWidth="1"/>
    <col min="10260" max="10260" width="10.85546875" style="279" customWidth="1"/>
    <col min="10261" max="10261" width="13" style="279" customWidth="1"/>
    <col min="10262" max="10262" width="13.7109375" style="279" customWidth="1"/>
    <col min="10263" max="10496" width="9.140625" style="279"/>
    <col min="10497" max="10497" width="4.28515625" style="279" customWidth="1"/>
    <col min="10498" max="10498" width="16.7109375" style="279" customWidth="1"/>
    <col min="10499" max="10499" width="9.140625" style="279"/>
    <col min="10500" max="10500" width="5.85546875" style="279" customWidth="1"/>
    <col min="10501" max="10501" width="4.7109375" style="279" customWidth="1"/>
    <col min="10502" max="10503" width="5.85546875" style="279" customWidth="1"/>
    <col min="10504" max="10505" width="4.85546875" style="279" customWidth="1"/>
    <col min="10506" max="10506" width="8.28515625" style="279" customWidth="1"/>
    <col min="10507" max="10507" width="7.42578125" style="279" customWidth="1"/>
    <col min="10508" max="10508" width="11.7109375" style="279" customWidth="1"/>
    <col min="10509" max="10509" width="10.42578125" style="279" customWidth="1"/>
    <col min="10510" max="10510" width="10.140625" style="279" customWidth="1"/>
    <col min="10511" max="10511" width="11.140625" style="279" customWidth="1"/>
    <col min="10512" max="10512" width="10.140625" style="279" customWidth="1"/>
    <col min="10513" max="10513" width="10.28515625" style="279" customWidth="1"/>
    <col min="10514" max="10514" width="9.140625" style="279"/>
    <col min="10515" max="10515" width="10.140625" style="279" customWidth="1"/>
    <col min="10516" max="10516" width="10.85546875" style="279" customWidth="1"/>
    <col min="10517" max="10517" width="13" style="279" customWidth="1"/>
    <col min="10518" max="10518" width="13.7109375" style="279" customWidth="1"/>
    <col min="10519" max="10752" width="9.140625" style="279"/>
    <col min="10753" max="10753" width="4.28515625" style="279" customWidth="1"/>
    <col min="10754" max="10754" width="16.7109375" style="279" customWidth="1"/>
    <col min="10755" max="10755" width="9.140625" style="279"/>
    <col min="10756" max="10756" width="5.85546875" style="279" customWidth="1"/>
    <col min="10757" max="10757" width="4.7109375" style="279" customWidth="1"/>
    <col min="10758" max="10759" width="5.85546875" style="279" customWidth="1"/>
    <col min="10760" max="10761" width="4.85546875" style="279" customWidth="1"/>
    <col min="10762" max="10762" width="8.28515625" style="279" customWidth="1"/>
    <col min="10763" max="10763" width="7.42578125" style="279" customWidth="1"/>
    <col min="10764" max="10764" width="11.7109375" style="279" customWidth="1"/>
    <col min="10765" max="10765" width="10.42578125" style="279" customWidth="1"/>
    <col min="10766" max="10766" width="10.140625" style="279" customWidth="1"/>
    <col min="10767" max="10767" width="11.140625" style="279" customWidth="1"/>
    <col min="10768" max="10768" width="10.140625" style="279" customWidth="1"/>
    <col min="10769" max="10769" width="10.28515625" style="279" customWidth="1"/>
    <col min="10770" max="10770" width="9.140625" style="279"/>
    <col min="10771" max="10771" width="10.140625" style="279" customWidth="1"/>
    <col min="10772" max="10772" width="10.85546875" style="279" customWidth="1"/>
    <col min="10773" max="10773" width="13" style="279" customWidth="1"/>
    <col min="10774" max="10774" width="13.7109375" style="279" customWidth="1"/>
    <col min="10775" max="11008" width="9.140625" style="279"/>
    <col min="11009" max="11009" width="4.28515625" style="279" customWidth="1"/>
    <col min="11010" max="11010" width="16.7109375" style="279" customWidth="1"/>
    <col min="11011" max="11011" width="9.140625" style="279"/>
    <col min="11012" max="11012" width="5.85546875" style="279" customWidth="1"/>
    <col min="11013" max="11013" width="4.7109375" style="279" customWidth="1"/>
    <col min="11014" max="11015" width="5.85546875" style="279" customWidth="1"/>
    <col min="11016" max="11017" width="4.85546875" style="279" customWidth="1"/>
    <col min="11018" max="11018" width="8.28515625" style="279" customWidth="1"/>
    <col min="11019" max="11019" width="7.42578125" style="279" customWidth="1"/>
    <col min="11020" max="11020" width="11.7109375" style="279" customWidth="1"/>
    <col min="11021" max="11021" width="10.42578125" style="279" customWidth="1"/>
    <col min="11022" max="11022" width="10.140625" style="279" customWidth="1"/>
    <col min="11023" max="11023" width="11.140625" style="279" customWidth="1"/>
    <col min="11024" max="11024" width="10.140625" style="279" customWidth="1"/>
    <col min="11025" max="11025" width="10.28515625" style="279" customWidth="1"/>
    <col min="11026" max="11026" width="9.140625" style="279"/>
    <col min="11027" max="11027" width="10.140625" style="279" customWidth="1"/>
    <col min="11028" max="11028" width="10.85546875" style="279" customWidth="1"/>
    <col min="11029" max="11029" width="13" style="279" customWidth="1"/>
    <col min="11030" max="11030" width="13.7109375" style="279" customWidth="1"/>
    <col min="11031" max="11264" width="9.140625" style="279"/>
    <col min="11265" max="11265" width="4.28515625" style="279" customWidth="1"/>
    <col min="11266" max="11266" width="16.7109375" style="279" customWidth="1"/>
    <col min="11267" max="11267" width="9.140625" style="279"/>
    <col min="11268" max="11268" width="5.85546875" style="279" customWidth="1"/>
    <col min="11269" max="11269" width="4.7109375" style="279" customWidth="1"/>
    <col min="11270" max="11271" width="5.85546875" style="279" customWidth="1"/>
    <col min="11272" max="11273" width="4.85546875" style="279" customWidth="1"/>
    <col min="11274" max="11274" width="8.28515625" style="279" customWidth="1"/>
    <col min="11275" max="11275" width="7.42578125" style="279" customWidth="1"/>
    <col min="11276" max="11276" width="11.7109375" style="279" customWidth="1"/>
    <col min="11277" max="11277" width="10.42578125" style="279" customWidth="1"/>
    <col min="11278" max="11278" width="10.140625" style="279" customWidth="1"/>
    <col min="11279" max="11279" width="11.140625" style="279" customWidth="1"/>
    <col min="11280" max="11280" width="10.140625" style="279" customWidth="1"/>
    <col min="11281" max="11281" width="10.28515625" style="279" customWidth="1"/>
    <col min="11282" max="11282" width="9.140625" style="279"/>
    <col min="11283" max="11283" width="10.140625" style="279" customWidth="1"/>
    <col min="11284" max="11284" width="10.85546875" style="279" customWidth="1"/>
    <col min="11285" max="11285" width="13" style="279" customWidth="1"/>
    <col min="11286" max="11286" width="13.7109375" style="279" customWidth="1"/>
    <col min="11287" max="11520" width="9.140625" style="279"/>
    <col min="11521" max="11521" width="4.28515625" style="279" customWidth="1"/>
    <col min="11522" max="11522" width="16.7109375" style="279" customWidth="1"/>
    <col min="11523" max="11523" width="9.140625" style="279"/>
    <col min="11524" max="11524" width="5.85546875" style="279" customWidth="1"/>
    <col min="11525" max="11525" width="4.7109375" style="279" customWidth="1"/>
    <col min="11526" max="11527" width="5.85546875" style="279" customWidth="1"/>
    <col min="11528" max="11529" width="4.85546875" style="279" customWidth="1"/>
    <col min="11530" max="11530" width="8.28515625" style="279" customWidth="1"/>
    <col min="11531" max="11531" width="7.42578125" style="279" customWidth="1"/>
    <col min="11532" max="11532" width="11.7109375" style="279" customWidth="1"/>
    <col min="11533" max="11533" width="10.42578125" style="279" customWidth="1"/>
    <col min="11534" max="11534" width="10.140625" style="279" customWidth="1"/>
    <col min="11535" max="11535" width="11.140625" style="279" customWidth="1"/>
    <col min="11536" max="11536" width="10.140625" style="279" customWidth="1"/>
    <col min="11537" max="11537" width="10.28515625" style="279" customWidth="1"/>
    <col min="11538" max="11538" width="9.140625" style="279"/>
    <col min="11539" max="11539" width="10.140625" style="279" customWidth="1"/>
    <col min="11540" max="11540" width="10.85546875" style="279" customWidth="1"/>
    <col min="11541" max="11541" width="13" style="279" customWidth="1"/>
    <col min="11542" max="11542" width="13.7109375" style="279" customWidth="1"/>
    <col min="11543" max="11776" width="9.140625" style="279"/>
    <col min="11777" max="11777" width="4.28515625" style="279" customWidth="1"/>
    <col min="11778" max="11778" width="16.7109375" style="279" customWidth="1"/>
    <col min="11779" max="11779" width="9.140625" style="279"/>
    <col min="11780" max="11780" width="5.85546875" style="279" customWidth="1"/>
    <col min="11781" max="11781" width="4.7109375" style="279" customWidth="1"/>
    <col min="11782" max="11783" width="5.85546875" style="279" customWidth="1"/>
    <col min="11784" max="11785" width="4.85546875" style="279" customWidth="1"/>
    <col min="11786" max="11786" width="8.28515625" style="279" customWidth="1"/>
    <col min="11787" max="11787" width="7.42578125" style="279" customWidth="1"/>
    <col min="11788" max="11788" width="11.7109375" style="279" customWidth="1"/>
    <col min="11789" max="11789" width="10.42578125" style="279" customWidth="1"/>
    <col min="11790" max="11790" width="10.140625" style="279" customWidth="1"/>
    <col min="11791" max="11791" width="11.140625" style="279" customWidth="1"/>
    <col min="11792" max="11792" width="10.140625" style="279" customWidth="1"/>
    <col min="11793" max="11793" width="10.28515625" style="279" customWidth="1"/>
    <col min="11794" max="11794" width="9.140625" style="279"/>
    <col min="11795" max="11795" width="10.140625" style="279" customWidth="1"/>
    <col min="11796" max="11796" width="10.85546875" style="279" customWidth="1"/>
    <col min="11797" max="11797" width="13" style="279" customWidth="1"/>
    <col min="11798" max="11798" width="13.7109375" style="279" customWidth="1"/>
    <col min="11799" max="12032" width="9.140625" style="279"/>
    <col min="12033" max="12033" width="4.28515625" style="279" customWidth="1"/>
    <col min="12034" max="12034" width="16.7109375" style="279" customWidth="1"/>
    <col min="12035" max="12035" width="9.140625" style="279"/>
    <col min="12036" max="12036" width="5.85546875" style="279" customWidth="1"/>
    <col min="12037" max="12037" width="4.7109375" style="279" customWidth="1"/>
    <col min="12038" max="12039" width="5.85546875" style="279" customWidth="1"/>
    <col min="12040" max="12041" width="4.85546875" style="279" customWidth="1"/>
    <col min="12042" max="12042" width="8.28515625" style="279" customWidth="1"/>
    <col min="12043" max="12043" width="7.42578125" style="279" customWidth="1"/>
    <col min="12044" max="12044" width="11.7109375" style="279" customWidth="1"/>
    <col min="12045" max="12045" width="10.42578125" style="279" customWidth="1"/>
    <col min="12046" max="12046" width="10.140625" style="279" customWidth="1"/>
    <col min="12047" max="12047" width="11.140625" style="279" customWidth="1"/>
    <col min="12048" max="12048" width="10.140625" style="279" customWidth="1"/>
    <col min="12049" max="12049" width="10.28515625" style="279" customWidth="1"/>
    <col min="12050" max="12050" width="9.140625" style="279"/>
    <col min="12051" max="12051" width="10.140625" style="279" customWidth="1"/>
    <col min="12052" max="12052" width="10.85546875" style="279" customWidth="1"/>
    <col min="12053" max="12053" width="13" style="279" customWidth="1"/>
    <col min="12054" max="12054" width="13.7109375" style="279" customWidth="1"/>
    <col min="12055" max="12288" width="9.140625" style="279"/>
    <col min="12289" max="12289" width="4.28515625" style="279" customWidth="1"/>
    <col min="12290" max="12290" width="16.7109375" style="279" customWidth="1"/>
    <col min="12291" max="12291" width="9.140625" style="279"/>
    <col min="12292" max="12292" width="5.85546875" style="279" customWidth="1"/>
    <col min="12293" max="12293" width="4.7109375" style="279" customWidth="1"/>
    <col min="12294" max="12295" width="5.85546875" style="279" customWidth="1"/>
    <col min="12296" max="12297" width="4.85546875" style="279" customWidth="1"/>
    <col min="12298" max="12298" width="8.28515625" style="279" customWidth="1"/>
    <col min="12299" max="12299" width="7.42578125" style="279" customWidth="1"/>
    <col min="12300" max="12300" width="11.7109375" style="279" customWidth="1"/>
    <col min="12301" max="12301" width="10.42578125" style="279" customWidth="1"/>
    <col min="12302" max="12302" width="10.140625" style="279" customWidth="1"/>
    <col min="12303" max="12303" width="11.140625" style="279" customWidth="1"/>
    <col min="12304" max="12304" width="10.140625" style="279" customWidth="1"/>
    <col min="12305" max="12305" width="10.28515625" style="279" customWidth="1"/>
    <col min="12306" max="12306" width="9.140625" style="279"/>
    <col min="12307" max="12307" width="10.140625" style="279" customWidth="1"/>
    <col min="12308" max="12308" width="10.85546875" style="279" customWidth="1"/>
    <col min="12309" max="12309" width="13" style="279" customWidth="1"/>
    <col min="12310" max="12310" width="13.7109375" style="279" customWidth="1"/>
    <col min="12311" max="12544" width="9.140625" style="279"/>
    <col min="12545" max="12545" width="4.28515625" style="279" customWidth="1"/>
    <col min="12546" max="12546" width="16.7109375" style="279" customWidth="1"/>
    <col min="12547" max="12547" width="9.140625" style="279"/>
    <col min="12548" max="12548" width="5.85546875" style="279" customWidth="1"/>
    <col min="12549" max="12549" width="4.7109375" style="279" customWidth="1"/>
    <col min="12550" max="12551" width="5.85546875" style="279" customWidth="1"/>
    <col min="12552" max="12553" width="4.85546875" style="279" customWidth="1"/>
    <col min="12554" max="12554" width="8.28515625" style="279" customWidth="1"/>
    <col min="12555" max="12555" width="7.42578125" style="279" customWidth="1"/>
    <col min="12556" max="12556" width="11.7109375" style="279" customWidth="1"/>
    <col min="12557" max="12557" width="10.42578125" style="279" customWidth="1"/>
    <col min="12558" max="12558" width="10.140625" style="279" customWidth="1"/>
    <col min="12559" max="12559" width="11.140625" style="279" customWidth="1"/>
    <col min="12560" max="12560" width="10.140625" style="279" customWidth="1"/>
    <col min="12561" max="12561" width="10.28515625" style="279" customWidth="1"/>
    <col min="12562" max="12562" width="9.140625" style="279"/>
    <col min="12563" max="12563" width="10.140625" style="279" customWidth="1"/>
    <col min="12564" max="12564" width="10.85546875" style="279" customWidth="1"/>
    <col min="12565" max="12565" width="13" style="279" customWidth="1"/>
    <col min="12566" max="12566" width="13.7109375" style="279" customWidth="1"/>
    <col min="12567" max="12800" width="9.140625" style="279"/>
    <col min="12801" max="12801" width="4.28515625" style="279" customWidth="1"/>
    <col min="12802" max="12802" width="16.7109375" style="279" customWidth="1"/>
    <col min="12803" max="12803" width="9.140625" style="279"/>
    <col min="12804" max="12804" width="5.85546875" style="279" customWidth="1"/>
    <col min="12805" max="12805" width="4.7109375" style="279" customWidth="1"/>
    <col min="12806" max="12807" width="5.85546875" style="279" customWidth="1"/>
    <col min="12808" max="12809" width="4.85546875" style="279" customWidth="1"/>
    <col min="12810" max="12810" width="8.28515625" style="279" customWidth="1"/>
    <col min="12811" max="12811" width="7.42578125" style="279" customWidth="1"/>
    <col min="12812" max="12812" width="11.7109375" style="279" customWidth="1"/>
    <col min="12813" max="12813" width="10.42578125" style="279" customWidth="1"/>
    <col min="12814" max="12814" width="10.140625" style="279" customWidth="1"/>
    <col min="12815" max="12815" width="11.140625" style="279" customWidth="1"/>
    <col min="12816" max="12816" width="10.140625" style="279" customWidth="1"/>
    <col min="12817" max="12817" width="10.28515625" style="279" customWidth="1"/>
    <col min="12818" max="12818" width="9.140625" style="279"/>
    <col min="12819" max="12819" width="10.140625" style="279" customWidth="1"/>
    <col min="12820" max="12820" width="10.85546875" style="279" customWidth="1"/>
    <col min="12821" max="12821" width="13" style="279" customWidth="1"/>
    <col min="12822" max="12822" width="13.7109375" style="279" customWidth="1"/>
    <col min="12823" max="13056" width="9.140625" style="279"/>
    <col min="13057" max="13057" width="4.28515625" style="279" customWidth="1"/>
    <col min="13058" max="13058" width="16.7109375" style="279" customWidth="1"/>
    <col min="13059" max="13059" width="9.140625" style="279"/>
    <col min="13060" max="13060" width="5.85546875" style="279" customWidth="1"/>
    <col min="13061" max="13061" width="4.7109375" style="279" customWidth="1"/>
    <col min="13062" max="13063" width="5.85546875" style="279" customWidth="1"/>
    <col min="13064" max="13065" width="4.85546875" style="279" customWidth="1"/>
    <col min="13066" max="13066" width="8.28515625" style="279" customWidth="1"/>
    <col min="13067" max="13067" width="7.42578125" style="279" customWidth="1"/>
    <col min="13068" max="13068" width="11.7109375" style="279" customWidth="1"/>
    <col min="13069" max="13069" width="10.42578125" style="279" customWidth="1"/>
    <col min="13070" max="13070" width="10.140625" style="279" customWidth="1"/>
    <col min="13071" max="13071" width="11.140625" style="279" customWidth="1"/>
    <col min="13072" max="13072" width="10.140625" style="279" customWidth="1"/>
    <col min="13073" max="13073" width="10.28515625" style="279" customWidth="1"/>
    <col min="13074" max="13074" width="9.140625" style="279"/>
    <col min="13075" max="13075" width="10.140625" style="279" customWidth="1"/>
    <col min="13076" max="13076" width="10.85546875" style="279" customWidth="1"/>
    <col min="13077" max="13077" width="13" style="279" customWidth="1"/>
    <col min="13078" max="13078" width="13.7109375" style="279" customWidth="1"/>
    <col min="13079" max="13312" width="9.140625" style="279"/>
    <col min="13313" max="13313" width="4.28515625" style="279" customWidth="1"/>
    <col min="13314" max="13314" width="16.7109375" style="279" customWidth="1"/>
    <col min="13315" max="13315" width="9.140625" style="279"/>
    <col min="13316" max="13316" width="5.85546875" style="279" customWidth="1"/>
    <col min="13317" max="13317" width="4.7109375" style="279" customWidth="1"/>
    <col min="13318" max="13319" width="5.85546875" style="279" customWidth="1"/>
    <col min="13320" max="13321" width="4.85546875" style="279" customWidth="1"/>
    <col min="13322" max="13322" width="8.28515625" style="279" customWidth="1"/>
    <col min="13323" max="13323" width="7.42578125" style="279" customWidth="1"/>
    <col min="13324" max="13324" width="11.7109375" style="279" customWidth="1"/>
    <col min="13325" max="13325" width="10.42578125" style="279" customWidth="1"/>
    <col min="13326" max="13326" width="10.140625" style="279" customWidth="1"/>
    <col min="13327" max="13327" width="11.140625" style="279" customWidth="1"/>
    <col min="13328" max="13328" width="10.140625" style="279" customWidth="1"/>
    <col min="13329" max="13329" width="10.28515625" style="279" customWidth="1"/>
    <col min="13330" max="13330" width="9.140625" style="279"/>
    <col min="13331" max="13331" width="10.140625" style="279" customWidth="1"/>
    <col min="13332" max="13332" width="10.85546875" style="279" customWidth="1"/>
    <col min="13333" max="13333" width="13" style="279" customWidth="1"/>
    <col min="13334" max="13334" width="13.7109375" style="279" customWidth="1"/>
    <col min="13335" max="13568" width="9.140625" style="279"/>
    <col min="13569" max="13569" width="4.28515625" style="279" customWidth="1"/>
    <col min="13570" max="13570" width="16.7109375" style="279" customWidth="1"/>
    <col min="13571" max="13571" width="9.140625" style="279"/>
    <col min="13572" max="13572" width="5.85546875" style="279" customWidth="1"/>
    <col min="13573" max="13573" width="4.7109375" style="279" customWidth="1"/>
    <col min="13574" max="13575" width="5.85546875" style="279" customWidth="1"/>
    <col min="13576" max="13577" width="4.85546875" style="279" customWidth="1"/>
    <col min="13578" max="13578" width="8.28515625" style="279" customWidth="1"/>
    <col min="13579" max="13579" width="7.42578125" style="279" customWidth="1"/>
    <col min="13580" max="13580" width="11.7109375" style="279" customWidth="1"/>
    <col min="13581" max="13581" width="10.42578125" style="279" customWidth="1"/>
    <col min="13582" max="13582" width="10.140625" style="279" customWidth="1"/>
    <col min="13583" max="13583" width="11.140625" style="279" customWidth="1"/>
    <col min="13584" max="13584" width="10.140625" style="279" customWidth="1"/>
    <col min="13585" max="13585" width="10.28515625" style="279" customWidth="1"/>
    <col min="13586" max="13586" width="9.140625" style="279"/>
    <col min="13587" max="13587" width="10.140625" style="279" customWidth="1"/>
    <col min="13588" max="13588" width="10.85546875" style="279" customWidth="1"/>
    <col min="13589" max="13589" width="13" style="279" customWidth="1"/>
    <col min="13590" max="13590" width="13.7109375" style="279" customWidth="1"/>
    <col min="13591" max="13824" width="9.140625" style="279"/>
    <col min="13825" max="13825" width="4.28515625" style="279" customWidth="1"/>
    <col min="13826" max="13826" width="16.7109375" style="279" customWidth="1"/>
    <col min="13827" max="13827" width="9.140625" style="279"/>
    <col min="13828" max="13828" width="5.85546875" style="279" customWidth="1"/>
    <col min="13829" max="13829" width="4.7109375" style="279" customWidth="1"/>
    <col min="13830" max="13831" width="5.85546875" style="279" customWidth="1"/>
    <col min="13832" max="13833" width="4.85546875" style="279" customWidth="1"/>
    <col min="13834" max="13834" width="8.28515625" style="279" customWidth="1"/>
    <col min="13835" max="13835" width="7.42578125" style="279" customWidth="1"/>
    <col min="13836" max="13836" width="11.7109375" style="279" customWidth="1"/>
    <col min="13837" max="13837" width="10.42578125" style="279" customWidth="1"/>
    <col min="13838" max="13838" width="10.140625" style="279" customWidth="1"/>
    <col min="13839" max="13839" width="11.140625" style="279" customWidth="1"/>
    <col min="13840" max="13840" width="10.140625" style="279" customWidth="1"/>
    <col min="13841" max="13841" width="10.28515625" style="279" customWidth="1"/>
    <col min="13842" max="13842" width="9.140625" style="279"/>
    <col min="13843" max="13843" width="10.140625" style="279" customWidth="1"/>
    <col min="13844" max="13844" width="10.85546875" style="279" customWidth="1"/>
    <col min="13845" max="13845" width="13" style="279" customWidth="1"/>
    <col min="13846" max="13846" width="13.7109375" style="279" customWidth="1"/>
    <col min="13847" max="14080" width="9.140625" style="279"/>
    <col min="14081" max="14081" width="4.28515625" style="279" customWidth="1"/>
    <col min="14082" max="14082" width="16.7109375" style="279" customWidth="1"/>
    <col min="14083" max="14083" width="9.140625" style="279"/>
    <col min="14084" max="14084" width="5.85546875" style="279" customWidth="1"/>
    <col min="14085" max="14085" width="4.7109375" style="279" customWidth="1"/>
    <col min="14086" max="14087" width="5.85546875" style="279" customWidth="1"/>
    <col min="14088" max="14089" width="4.85546875" style="279" customWidth="1"/>
    <col min="14090" max="14090" width="8.28515625" style="279" customWidth="1"/>
    <col min="14091" max="14091" width="7.42578125" style="279" customWidth="1"/>
    <col min="14092" max="14092" width="11.7109375" style="279" customWidth="1"/>
    <col min="14093" max="14093" width="10.42578125" style="279" customWidth="1"/>
    <col min="14094" max="14094" width="10.140625" style="279" customWidth="1"/>
    <col min="14095" max="14095" width="11.140625" style="279" customWidth="1"/>
    <col min="14096" max="14096" width="10.140625" style="279" customWidth="1"/>
    <col min="14097" max="14097" width="10.28515625" style="279" customWidth="1"/>
    <col min="14098" max="14098" width="9.140625" style="279"/>
    <col min="14099" max="14099" width="10.140625" style="279" customWidth="1"/>
    <col min="14100" max="14100" width="10.85546875" style="279" customWidth="1"/>
    <col min="14101" max="14101" width="13" style="279" customWidth="1"/>
    <col min="14102" max="14102" width="13.7109375" style="279" customWidth="1"/>
    <col min="14103" max="14336" width="9.140625" style="279"/>
    <col min="14337" max="14337" width="4.28515625" style="279" customWidth="1"/>
    <col min="14338" max="14338" width="16.7109375" style="279" customWidth="1"/>
    <col min="14339" max="14339" width="9.140625" style="279"/>
    <col min="14340" max="14340" width="5.85546875" style="279" customWidth="1"/>
    <col min="14341" max="14341" width="4.7109375" style="279" customWidth="1"/>
    <col min="14342" max="14343" width="5.85546875" style="279" customWidth="1"/>
    <col min="14344" max="14345" width="4.85546875" style="279" customWidth="1"/>
    <col min="14346" max="14346" width="8.28515625" style="279" customWidth="1"/>
    <col min="14347" max="14347" width="7.42578125" style="279" customWidth="1"/>
    <col min="14348" max="14348" width="11.7109375" style="279" customWidth="1"/>
    <col min="14349" max="14349" width="10.42578125" style="279" customWidth="1"/>
    <col min="14350" max="14350" width="10.140625" style="279" customWidth="1"/>
    <col min="14351" max="14351" width="11.140625" style="279" customWidth="1"/>
    <col min="14352" max="14352" width="10.140625" style="279" customWidth="1"/>
    <col min="14353" max="14353" width="10.28515625" style="279" customWidth="1"/>
    <col min="14354" max="14354" width="9.140625" style="279"/>
    <col min="14355" max="14355" width="10.140625" style="279" customWidth="1"/>
    <col min="14356" max="14356" width="10.85546875" style="279" customWidth="1"/>
    <col min="14357" max="14357" width="13" style="279" customWidth="1"/>
    <col min="14358" max="14358" width="13.7109375" style="279" customWidth="1"/>
    <col min="14359" max="14592" width="9.140625" style="279"/>
    <col min="14593" max="14593" width="4.28515625" style="279" customWidth="1"/>
    <col min="14594" max="14594" width="16.7109375" style="279" customWidth="1"/>
    <col min="14595" max="14595" width="9.140625" style="279"/>
    <col min="14596" max="14596" width="5.85546875" style="279" customWidth="1"/>
    <col min="14597" max="14597" width="4.7109375" style="279" customWidth="1"/>
    <col min="14598" max="14599" width="5.85546875" style="279" customWidth="1"/>
    <col min="14600" max="14601" width="4.85546875" style="279" customWidth="1"/>
    <col min="14602" max="14602" width="8.28515625" style="279" customWidth="1"/>
    <col min="14603" max="14603" width="7.42578125" style="279" customWidth="1"/>
    <col min="14604" max="14604" width="11.7109375" style="279" customWidth="1"/>
    <col min="14605" max="14605" width="10.42578125" style="279" customWidth="1"/>
    <col min="14606" max="14606" width="10.140625" style="279" customWidth="1"/>
    <col min="14607" max="14607" width="11.140625" style="279" customWidth="1"/>
    <col min="14608" max="14608" width="10.140625" style="279" customWidth="1"/>
    <col min="14609" max="14609" width="10.28515625" style="279" customWidth="1"/>
    <col min="14610" max="14610" width="9.140625" style="279"/>
    <col min="14611" max="14611" width="10.140625" style="279" customWidth="1"/>
    <col min="14612" max="14612" width="10.85546875" style="279" customWidth="1"/>
    <col min="14613" max="14613" width="13" style="279" customWidth="1"/>
    <col min="14614" max="14614" width="13.7109375" style="279" customWidth="1"/>
    <col min="14615" max="14848" width="9.140625" style="279"/>
    <col min="14849" max="14849" width="4.28515625" style="279" customWidth="1"/>
    <col min="14850" max="14850" width="16.7109375" style="279" customWidth="1"/>
    <col min="14851" max="14851" width="9.140625" style="279"/>
    <col min="14852" max="14852" width="5.85546875" style="279" customWidth="1"/>
    <col min="14853" max="14853" width="4.7109375" style="279" customWidth="1"/>
    <col min="14854" max="14855" width="5.85546875" style="279" customWidth="1"/>
    <col min="14856" max="14857" width="4.85546875" style="279" customWidth="1"/>
    <col min="14858" max="14858" width="8.28515625" style="279" customWidth="1"/>
    <col min="14859" max="14859" width="7.42578125" style="279" customWidth="1"/>
    <col min="14860" max="14860" width="11.7109375" style="279" customWidth="1"/>
    <col min="14861" max="14861" width="10.42578125" style="279" customWidth="1"/>
    <col min="14862" max="14862" width="10.140625" style="279" customWidth="1"/>
    <col min="14863" max="14863" width="11.140625" style="279" customWidth="1"/>
    <col min="14864" max="14864" width="10.140625" style="279" customWidth="1"/>
    <col min="14865" max="14865" width="10.28515625" style="279" customWidth="1"/>
    <col min="14866" max="14866" width="9.140625" style="279"/>
    <col min="14867" max="14867" width="10.140625" style="279" customWidth="1"/>
    <col min="14868" max="14868" width="10.85546875" style="279" customWidth="1"/>
    <col min="14869" max="14869" width="13" style="279" customWidth="1"/>
    <col min="14870" max="14870" width="13.7109375" style="279" customWidth="1"/>
    <col min="14871" max="15104" width="9.140625" style="279"/>
    <col min="15105" max="15105" width="4.28515625" style="279" customWidth="1"/>
    <col min="15106" max="15106" width="16.7109375" style="279" customWidth="1"/>
    <col min="15107" max="15107" width="9.140625" style="279"/>
    <col min="15108" max="15108" width="5.85546875" style="279" customWidth="1"/>
    <col min="15109" max="15109" width="4.7109375" style="279" customWidth="1"/>
    <col min="15110" max="15111" width="5.85546875" style="279" customWidth="1"/>
    <col min="15112" max="15113" width="4.85546875" style="279" customWidth="1"/>
    <col min="15114" max="15114" width="8.28515625" style="279" customWidth="1"/>
    <col min="15115" max="15115" width="7.42578125" style="279" customWidth="1"/>
    <col min="15116" max="15116" width="11.7109375" style="279" customWidth="1"/>
    <col min="15117" max="15117" width="10.42578125" style="279" customWidth="1"/>
    <col min="15118" max="15118" width="10.140625" style="279" customWidth="1"/>
    <col min="15119" max="15119" width="11.140625" style="279" customWidth="1"/>
    <col min="15120" max="15120" width="10.140625" style="279" customWidth="1"/>
    <col min="15121" max="15121" width="10.28515625" style="279" customWidth="1"/>
    <col min="15122" max="15122" width="9.140625" style="279"/>
    <col min="15123" max="15123" width="10.140625" style="279" customWidth="1"/>
    <col min="15124" max="15124" width="10.85546875" style="279" customWidth="1"/>
    <col min="15125" max="15125" width="13" style="279" customWidth="1"/>
    <col min="15126" max="15126" width="13.7109375" style="279" customWidth="1"/>
    <col min="15127" max="15360" width="9.140625" style="279"/>
    <col min="15361" max="15361" width="4.28515625" style="279" customWidth="1"/>
    <col min="15362" max="15362" width="16.7109375" style="279" customWidth="1"/>
    <col min="15363" max="15363" width="9.140625" style="279"/>
    <col min="15364" max="15364" width="5.85546875" style="279" customWidth="1"/>
    <col min="15365" max="15365" width="4.7109375" style="279" customWidth="1"/>
    <col min="15366" max="15367" width="5.85546875" style="279" customWidth="1"/>
    <col min="15368" max="15369" width="4.85546875" style="279" customWidth="1"/>
    <col min="15370" max="15370" width="8.28515625" style="279" customWidth="1"/>
    <col min="15371" max="15371" width="7.42578125" style="279" customWidth="1"/>
    <col min="15372" max="15372" width="11.7109375" style="279" customWidth="1"/>
    <col min="15373" max="15373" width="10.42578125" style="279" customWidth="1"/>
    <col min="15374" max="15374" width="10.140625" style="279" customWidth="1"/>
    <col min="15375" max="15375" width="11.140625" style="279" customWidth="1"/>
    <col min="15376" max="15376" width="10.140625" style="279" customWidth="1"/>
    <col min="15377" max="15377" width="10.28515625" style="279" customWidth="1"/>
    <col min="15378" max="15378" width="9.140625" style="279"/>
    <col min="15379" max="15379" width="10.140625" style="279" customWidth="1"/>
    <col min="15380" max="15380" width="10.85546875" style="279" customWidth="1"/>
    <col min="15381" max="15381" width="13" style="279" customWidth="1"/>
    <col min="15382" max="15382" width="13.7109375" style="279" customWidth="1"/>
    <col min="15383" max="15616" width="9.140625" style="279"/>
    <col min="15617" max="15617" width="4.28515625" style="279" customWidth="1"/>
    <col min="15618" max="15618" width="16.7109375" style="279" customWidth="1"/>
    <col min="15619" max="15619" width="9.140625" style="279"/>
    <col min="15620" max="15620" width="5.85546875" style="279" customWidth="1"/>
    <col min="15621" max="15621" width="4.7109375" style="279" customWidth="1"/>
    <col min="15622" max="15623" width="5.85546875" style="279" customWidth="1"/>
    <col min="15624" max="15625" width="4.85546875" style="279" customWidth="1"/>
    <col min="15626" max="15626" width="8.28515625" style="279" customWidth="1"/>
    <col min="15627" max="15627" width="7.42578125" style="279" customWidth="1"/>
    <col min="15628" max="15628" width="11.7109375" style="279" customWidth="1"/>
    <col min="15629" max="15629" width="10.42578125" style="279" customWidth="1"/>
    <col min="15630" max="15630" width="10.140625" style="279" customWidth="1"/>
    <col min="15631" max="15631" width="11.140625" style="279" customWidth="1"/>
    <col min="15632" max="15632" width="10.140625" style="279" customWidth="1"/>
    <col min="15633" max="15633" width="10.28515625" style="279" customWidth="1"/>
    <col min="15634" max="15634" width="9.140625" style="279"/>
    <col min="15635" max="15635" width="10.140625" style="279" customWidth="1"/>
    <col min="15636" max="15636" width="10.85546875" style="279" customWidth="1"/>
    <col min="15637" max="15637" width="13" style="279" customWidth="1"/>
    <col min="15638" max="15638" width="13.7109375" style="279" customWidth="1"/>
    <col min="15639" max="15872" width="9.140625" style="279"/>
    <col min="15873" max="15873" width="4.28515625" style="279" customWidth="1"/>
    <col min="15874" max="15874" width="16.7109375" style="279" customWidth="1"/>
    <col min="15875" max="15875" width="9.140625" style="279"/>
    <col min="15876" max="15876" width="5.85546875" style="279" customWidth="1"/>
    <col min="15877" max="15877" width="4.7109375" style="279" customWidth="1"/>
    <col min="15878" max="15879" width="5.85546875" style="279" customWidth="1"/>
    <col min="15880" max="15881" width="4.85546875" style="279" customWidth="1"/>
    <col min="15882" max="15882" width="8.28515625" style="279" customWidth="1"/>
    <col min="15883" max="15883" width="7.42578125" style="279" customWidth="1"/>
    <col min="15884" max="15884" width="11.7109375" style="279" customWidth="1"/>
    <col min="15885" max="15885" width="10.42578125" style="279" customWidth="1"/>
    <col min="15886" max="15886" width="10.140625" style="279" customWidth="1"/>
    <col min="15887" max="15887" width="11.140625" style="279" customWidth="1"/>
    <col min="15888" max="15888" width="10.140625" style="279" customWidth="1"/>
    <col min="15889" max="15889" width="10.28515625" style="279" customWidth="1"/>
    <col min="15890" max="15890" width="9.140625" style="279"/>
    <col min="15891" max="15891" width="10.140625" style="279" customWidth="1"/>
    <col min="15892" max="15892" width="10.85546875" style="279" customWidth="1"/>
    <col min="15893" max="15893" width="13" style="279" customWidth="1"/>
    <col min="15894" max="15894" width="13.7109375" style="279" customWidth="1"/>
    <col min="15895" max="16128" width="9.140625" style="279"/>
    <col min="16129" max="16129" width="4.28515625" style="279" customWidth="1"/>
    <col min="16130" max="16130" width="16.7109375" style="279" customWidth="1"/>
    <col min="16131" max="16131" width="9.140625" style="279"/>
    <col min="16132" max="16132" width="5.85546875" style="279" customWidth="1"/>
    <col min="16133" max="16133" width="4.7109375" style="279" customWidth="1"/>
    <col min="16134" max="16135" width="5.85546875" style="279" customWidth="1"/>
    <col min="16136" max="16137" width="4.85546875" style="279" customWidth="1"/>
    <col min="16138" max="16138" width="8.28515625" style="279" customWidth="1"/>
    <col min="16139" max="16139" width="7.42578125" style="279" customWidth="1"/>
    <col min="16140" max="16140" width="11.7109375" style="279" customWidth="1"/>
    <col min="16141" max="16141" width="10.42578125" style="279" customWidth="1"/>
    <col min="16142" max="16142" width="10.140625" style="279" customWidth="1"/>
    <col min="16143" max="16143" width="11.140625" style="279" customWidth="1"/>
    <col min="16144" max="16144" width="10.140625" style="279" customWidth="1"/>
    <col min="16145" max="16145" width="10.28515625" style="279" customWidth="1"/>
    <col min="16146" max="16146" width="9.140625" style="279"/>
    <col min="16147" max="16147" width="10.140625" style="279" customWidth="1"/>
    <col min="16148" max="16148" width="10.85546875" style="279" customWidth="1"/>
    <col min="16149" max="16149" width="13" style="279" customWidth="1"/>
    <col min="16150" max="16150" width="13.7109375" style="279" customWidth="1"/>
    <col min="16151" max="16384" width="9.140625" style="279"/>
  </cols>
  <sheetData>
    <row r="1" spans="1:22" ht="18.75">
      <c r="A1" s="404" t="s">
        <v>200</v>
      </c>
      <c r="B1" s="404"/>
      <c r="C1" s="404"/>
      <c r="D1" s="404"/>
      <c r="E1" s="404"/>
      <c r="F1" s="404"/>
      <c r="G1" s="404"/>
      <c r="H1" s="404"/>
      <c r="I1" s="404"/>
      <c r="J1" s="404"/>
      <c r="K1" s="404"/>
      <c r="L1" s="404"/>
      <c r="M1" s="404"/>
      <c r="N1" s="404"/>
      <c r="O1" s="404"/>
      <c r="P1" s="404"/>
      <c r="Q1" s="404"/>
      <c r="R1" s="404"/>
      <c r="S1" s="404"/>
      <c r="T1" s="404"/>
      <c r="U1" s="404"/>
      <c r="V1" s="312">
        <v>310000</v>
      </c>
    </row>
    <row r="2" spans="1:22">
      <c r="A2" s="313"/>
      <c r="B2" s="313"/>
      <c r="C2" s="314"/>
      <c r="D2" s="313"/>
      <c r="E2" s="313"/>
      <c r="F2" s="313"/>
      <c r="G2" s="313"/>
      <c r="H2" s="313"/>
      <c r="I2" s="313"/>
      <c r="J2" s="313"/>
      <c r="K2" s="313"/>
      <c r="L2" s="313"/>
      <c r="M2" s="313"/>
      <c r="N2" s="313"/>
      <c r="O2" s="313"/>
      <c r="P2" s="315"/>
      <c r="Q2" s="313"/>
      <c r="R2" s="315"/>
      <c r="S2" s="316"/>
      <c r="T2" s="317" t="s">
        <v>175</v>
      </c>
      <c r="U2" s="317"/>
      <c r="V2" s="316"/>
    </row>
    <row r="3" spans="1:22" s="319" customFormat="1" ht="9">
      <c r="A3" s="405" t="s">
        <v>176</v>
      </c>
      <c r="B3" s="406" t="s">
        <v>177</v>
      </c>
      <c r="C3" s="405" t="s">
        <v>178</v>
      </c>
      <c r="D3" s="405" t="s">
        <v>179</v>
      </c>
      <c r="E3" s="406" t="s">
        <v>180</v>
      </c>
      <c r="F3" s="406"/>
      <c r="G3" s="406"/>
      <c r="H3" s="406"/>
      <c r="I3" s="406"/>
      <c r="J3" s="406"/>
      <c r="K3" s="406"/>
      <c r="L3" s="406" t="s">
        <v>181</v>
      </c>
      <c r="M3" s="406" t="s">
        <v>182</v>
      </c>
      <c r="N3" s="406" t="s">
        <v>183</v>
      </c>
      <c r="O3" s="406"/>
      <c r="P3" s="406"/>
      <c r="Q3" s="406"/>
      <c r="R3" s="406"/>
      <c r="S3" s="406"/>
      <c r="T3" s="405" t="s">
        <v>216</v>
      </c>
      <c r="U3" s="402" t="s">
        <v>199</v>
      </c>
      <c r="V3" s="318"/>
    </row>
    <row r="4" spans="1:22" s="319" customFormat="1" ht="63">
      <c r="A4" s="406"/>
      <c r="B4" s="406"/>
      <c r="C4" s="405"/>
      <c r="D4" s="405"/>
      <c r="E4" s="320" t="s">
        <v>184</v>
      </c>
      <c r="F4" s="320" t="s">
        <v>185</v>
      </c>
      <c r="G4" s="321" t="s">
        <v>186</v>
      </c>
      <c r="H4" s="321" t="s">
        <v>187</v>
      </c>
      <c r="I4" s="321" t="s">
        <v>300</v>
      </c>
      <c r="J4" s="321" t="s">
        <v>188</v>
      </c>
      <c r="K4" s="321" t="s">
        <v>189</v>
      </c>
      <c r="L4" s="406"/>
      <c r="M4" s="406"/>
      <c r="N4" s="320" t="s">
        <v>184</v>
      </c>
      <c r="O4" s="320" t="s">
        <v>185</v>
      </c>
      <c r="P4" s="320" t="s">
        <v>186</v>
      </c>
      <c r="Q4" s="320" t="s">
        <v>187</v>
      </c>
      <c r="R4" s="320" t="s">
        <v>300</v>
      </c>
      <c r="S4" s="321" t="s">
        <v>304</v>
      </c>
      <c r="T4" s="405"/>
      <c r="U4" s="403"/>
      <c r="V4" s="322"/>
    </row>
    <row r="5" spans="1:22" s="324" customFormat="1" ht="15" customHeight="1">
      <c r="A5" s="444"/>
      <c r="B5" s="444" t="s">
        <v>302</v>
      </c>
      <c r="C5" s="445"/>
      <c r="D5" s="446">
        <f t="shared" ref="D5:U5" si="0">SUM(D6:D23)</f>
        <v>56.389999999999993</v>
      </c>
      <c r="E5" s="446">
        <f t="shared" si="0"/>
        <v>1.8499999999999996</v>
      </c>
      <c r="F5" s="446">
        <f t="shared" si="0"/>
        <v>9</v>
      </c>
      <c r="G5" s="446">
        <f t="shared" si="0"/>
        <v>13.699999999999998</v>
      </c>
      <c r="H5" s="446">
        <f t="shared" si="0"/>
        <v>1.7429999999999999</v>
      </c>
      <c r="I5" s="446">
        <f t="shared" si="0"/>
        <v>0.61799999999999999</v>
      </c>
      <c r="J5" s="446">
        <f t="shared" si="0"/>
        <v>14.56</v>
      </c>
      <c r="K5" s="447">
        <f t="shared" si="0"/>
        <v>0</v>
      </c>
      <c r="L5" s="448">
        <f t="shared" si="0"/>
        <v>34399150</v>
      </c>
      <c r="M5" s="448">
        <f t="shared" si="0"/>
        <v>17480900</v>
      </c>
      <c r="N5" s="448">
        <f t="shared" si="0"/>
        <v>573500</v>
      </c>
      <c r="O5" s="448">
        <f t="shared" si="0"/>
        <v>2790000</v>
      </c>
      <c r="P5" s="448">
        <f t="shared" si="0"/>
        <v>4247000</v>
      </c>
      <c r="Q5" s="448">
        <f t="shared" si="0"/>
        <v>540330</v>
      </c>
      <c r="R5" s="448">
        <f t="shared" si="0"/>
        <v>191580</v>
      </c>
      <c r="S5" s="448">
        <f t="shared" si="0"/>
        <v>4513600</v>
      </c>
      <c r="T5" s="448">
        <f t="shared" si="0"/>
        <v>4062240</v>
      </c>
      <c r="U5" s="448">
        <f t="shared" si="0"/>
        <v>206394900</v>
      </c>
      <c r="V5" s="323"/>
    </row>
    <row r="6" spans="1:22" s="324" customFormat="1" ht="21">
      <c r="A6" s="449">
        <v>1</v>
      </c>
      <c r="B6" s="450" t="s">
        <v>282</v>
      </c>
      <c r="C6" s="325" t="s">
        <v>201</v>
      </c>
      <c r="D6" s="326">
        <v>3.66</v>
      </c>
      <c r="E6" s="450">
        <v>0.3</v>
      </c>
      <c r="F6" s="450">
        <v>0.5</v>
      </c>
      <c r="G6" s="327">
        <v>1</v>
      </c>
      <c r="H6" s="450"/>
      <c r="I6" s="450"/>
      <c r="J6" s="451">
        <f>(D6+E6)*25%</f>
        <v>0.99</v>
      </c>
      <c r="K6" s="451"/>
      <c r="L6" s="452">
        <f>SUM(M6:T6)</f>
        <v>2275710</v>
      </c>
      <c r="M6" s="452">
        <f>D6*$V$1</f>
        <v>1134600</v>
      </c>
      <c r="N6" s="452">
        <f>E6*$V$1</f>
        <v>93000</v>
      </c>
      <c r="O6" s="452">
        <f>F6*$V$1</f>
        <v>155000</v>
      </c>
      <c r="P6" s="452">
        <f>G6*$V$1</f>
        <v>310000</v>
      </c>
      <c r="Q6" s="452">
        <f t="shared" ref="M6:S20" si="1">H6*$V$1</f>
        <v>0</v>
      </c>
      <c r="R6" s="452">
        <f>I6*$V$1</f>
        <v>0</v>
      </c>
      <c r="S6" s="452">
        <f>J6*$V$1</f>
        <v>306900</v>
      </c>
      <c r="T6" s="452">
        <f>(M6+N6)*22.5%</f>
        <v>276210</v>
      </c>
      <c r="U6" s="452">
        <f>L6*6</f>
        <v>13654260</v>
      </c>
      <c r="V6" s="313">
        <f>K6*V1</f>
        <v>0</v>
      </c>
    </row>
    <row r="7" spans="1:22" s="324" customFormat="1" ht="31.5">
      <c r="A7" s="453">
        <v>2</v>
      </c>
      <c r="B7" s="454" t="s">
        <v>305</v>
      </c>
      <c r="C7" s="328" t="s">
        <v>301</v>
      </c>
      <c r="D7" s="329">
        <v>2.34</v>
      </c>
      <c r="E7" s="455">
        <v>0.25</v>
      </c>
      <c r="F7" s="455">
        <v>0.5</v>
      </c>
      <c r="G7" s="330">
        <v>1</v>
      </c>
      <c r="H7" s="455"/>
      <c r="I7" s="456">
        <f>(D7+E7)*20%</f>
        <v>0.51800000000000002</v>
      </c>
      <c r="J7" s="456">
        <f t="shared" ref="J7:J23" si="2">(D7+E7)*25%</f>
        <v>0.64749999999999996</v>
      </c>
      <c r="K7" s="456"/>
      <c r="L7" s="457">
        <f t="shared" ref="L7:L23" si="3">SUM(M7:T7)</f>
        <v>1809857.5</v>
      </c>
      <c r="M7" s="457">
        <f t="shared" si="1"/>
        <v>725400</v>
      </c>
      <c r="N7" s="457">
        <f t="shared" si="1"/>
        <v>77500</v>
      </c>
      <c r="O7" s="457">
        <f t="shared" si="1"/>
        <v>155000</v>
      </c>
      <c r="P7" s="457">
        <f t="shared" si="1"/>
        <v>310000</v>
      </c>
      <c r="Q7" s="457">
        <f t="shared" si="1"/>
        <v>0</v>
      </c>
      <c r="R7" s="457">
        <f t="shared" si="1"/>
        <v>160580</v>
      </c>
      <c r="S7" s="457">
        <f t="shared" si="1"/>
        <v>200725</v>
      </c>
      <c r="T7" s="457">
        <f t="shared" ref="T7:T23" si="4">(M7+N7)*22.5%</f>
        <v>180652.5</v>
      </c>
      <c r="U7" s="457">
        <f>L7*6</f>
        <v>10859145</v>
      </c>
      <c r="V7" s="313"/>
    </row>
    <row r="8" spans="1:22" s="324" customFormat="1" ht="22.5">
      <c r="A8" s="453">
        <v>3</v>
      </c>
      <c r="B8" s="331" t="s">
        <v>284</v>
      </c>
      <c r="C8" s="328" t="s">
        <v>202</v>
      </c>
      <c r="D8" s="329">
        <v>2.67</v>
      </c>
      <c r="E8" s="455">
        <v>0.2</v>
      </c>
      <c r="F8" s="455">
        <v>0.5</v>
      </c>
      <c r="G8" s="330">
        <v>0.7</v>
      </c>
      <c r="H8" s="455"/>
      <c r="I8" s="455"/>
      <c r="J8" s="456">
        <f t="shared" si="2"/>
        <v>0.71750000000000003</v>
      </c>
      <c r="K8" s="456"/>
      <c r="L8" s="457">
        <f t="shared" si="3"/>
        <v>1684307.5</v>
      </c>
      <c r="M8" s="457">
        <f t="shared" si="1"/>
        <v>827700</v>
      </c>
      <c r="N8" s="457">
        <f t="shared" si="1"/>
        <v>62000</v>
      </c>
      <c r="O8" s="457">
        <f t="shared" si="1"/>
        <v>155000</v>
      </c>
      <c r="P8" s="457">
        <f t="shared" si="1"/>
        <v>217000</v>
      </c>
      <c r="Q8" s="457">
        <f t="shared" si="1"/>
        <v>0</v>
      </c>
      <c r="R8" s="457">
        <f t="shared" si="1"/>
        <v>0</v>
      </c>
      <c r="S8" s="457">
        <f t="shared" si="1"/>
        <v>222425</v>
      </c>
      <c r="T8" s="457">
        <f t="shared" si="4"/>
        <v>200182.5</v>
      </c>
      <c r="U8" s="457">
        <f t="shared" ref="U8:U23" si="5">L8*6</f>
        <v>10105845</v>
      </c>
      <c r="V8" s="313"/>
    </row>
    <row r="9" spans="1:22" s="332" customFormat="1" ht="22.5">
      <c r="A9" s="453">
        <v>4</v>
      </c>
      <c r="B9" s="331" t="s">
        <v>288</v>
      </c>
      <c r="C9" s="328" t="s">
        <v>206</v>
      </c>
      <c r="D9" s="329">
        <v>2.66</v>
      </c>
      <c r="E9" s="455">
        <v>0.2</v>
      </c>
      <c r="F9" s="455">
        <v>0.5</v>
      </c>
      <c r="G9" s="330">
        <v>1</v>
      </c>
      <c r="H9" s="455"/>
      <c r="I9" s="455"/>
      <c r="J9" s="456">
        <f t="shared" si="2"/>
        <v>0.71500000000000008</v>
      </c>
      <c r="K9" s="456"/>
      <c r="L9" s="457">
        <f>SUM(M9:T9)</f>
        <v>1772735</v>
      </c>
      <c r="M9" s="457">
        <f t="shared" ref="M9:S10" si="6">D9*$V$1</f>
        <v>824600</v>
      </c>
      <c r="N9" s="457">
        <f t="shared" si="6"/>
        <v>62000</v>
      </c>
      <c r="O9" s="457">
        <f t="shared" si="6"/>
        <v>155000</v>
      </c>
      <c r="P9" s="457">
        <f t="shared" si="6"/>
        <v>310000</v>
      </c>
      <c r="Q9" s="457">
        <f t="shared" si="6"/>
        <v>0</v>
      </c>
      <c r="R9" s="457">
        <f t="shared" si="6"/>
        <v>0</v>
      </c>
      <c r="S9" s="457">
        <f t="shared" si="6"/>
        <v>221650.00000000003</v>
      </c>
      <c r="T9" s="457">
        <f>(M9+N9)*22.5%</f>
        <v>199485</v>
      </c>
      <c r="U9" s="457">
        <f>L9*6</f>
        <v>10636410</v>
      </c>
      <c r="V9" s="313"/>
    </row>
    <row r="10" spans="1:22" s="332" customFormat="1" ht="22.5">
      <c r="A10" s="453">
        <v>5</v>
      </c>
      <c r="B10" s="331" t="s">
        <v>289</v>
      </c>
      <c r="C10" s="328" t="s">
        <v>207</v>
      </c>
      <c r="D10" s="329">
        <v>3.46</v>
      </c>
      <c r="E10" s="455">
        <v>0.15</v>
      </c>
      <c r="F10" s="455">
        <v>0.5</v>
      </c>
      <c r="G10" s="330">
        <v>1</v>
      </c>
      <c r="H10" s="455"/>
      <c r="I10" s="455"/>
      <c r="J10" s="456">
        <f t="shared" si="2"/>
        <v>0.90249999999999997</v>
      </c>
      <c r="K10" s="456"/>
      <c r="L10" s="457">
        <f>SUM(M10:T10)</f>
        <v>2115672.5</v>
      </c>
      <c r="M10" s="457">
        <f t="shared" si="6"/>
        <v>1072600</v>
      </c>
      <c r="N10" s="457">
        <f t="shared" si="6"/>
        <v>46500</v>
      </c>
      <c r="O10" s="457">
        <f t="shared" si="6"/>
        <v>155000</v>
      </c>
      <c r="P10" s="457">
        <f t="shared" si="6"/>
        <v>310000</v>
      </c>
      <c r="Q10" s="457">
        <f t="shared" si="6"/>
        <v>0</v>
      </c>
      <c r="R10" s="457">
        <f t="shared" si="6"/>
        <v>0</v>
      </c>
      <c r="S10" s="457">
        <f t="shared" si="6"/>
        <v>279775</v>
      </c>
      <c r="T10" s="457">
        <f>(M10+N10)*22.5%</f>
        <v>251797.5</v>
      </c>
      <c r="U10" s="457">
        <f>L10*6</f>
        <v>12694035</v>
      </c>
      <c r="V10" s="313"/>
    </row>
    <row r="11" spans="1:22" s="324" customFormat="1" ht="22.5">
      <c r="A11" s="453">
        <v>6</v>
      </c>
      <c r="B11" s="331" t="s">
        <v>285</v>
      </c>
      <c r="C11" s="328" t="s">
        <v>203</v>
      </c>
      <c r="D11" s="329">
        <v>2.34</v>
      </c>
      <c r="E11" s="455"/>
      <c r="F11" s="455">
        <v>0.5</v>
      </c>
      <c r="G11" s="330">
        <v>0.5</v>
      </c>
      <c r="H11" s="455"/>
      <c r="I11" s="455"/>
      <c r="J11" s="456">
        <f t="shared" si="2"/>
        <v>0.58499999999999996</v>
      </c>
      <c r="K11" s="456"/>
      <c r="L11" s="457">
        <f t="shared" si="3"/>
        <v>1379965</v>
      </c>
      <c r="M11" s="457">
        <f t="shared" si="1"/>
        <v>725400</v>
      </c>
      <c r="N11" s="457">
        <f t="shared" si="1"/>
        <v>0</v>
      </c>
      <c r="O11" s="457">
        <f t="shared" si="1"/>
        <v>155000</v>
      </c>
      <c r="P11" s="457">
        <f t="shared" si="1"/>
        <v>155000</v>
      </c>
      <c r="Q11" s="457">
        <f t="shared" si="1"/>
        <v>0</v>
      </c>
      <c r="R11" s="457">
        <f t="shared" si="1"/>
        <v>0</v>
      </c>
      <c r="S11" s="457">
        <f t="shared" si="1"/>
        <v>181350</v>
      </c>
      <c r="T11" s="457">
        <f t="shared" si="4"/>
        <v>163215</v>
      </c>
      <c r="U11" s="457">
        <f t="shared" si="5"/>
        <v>8279790</v>
      </c>
      <c r="V11" s="313"/>
    </row>
    <row r="12" spans="1:22" s="332" customFormat="1" ht="22.5">
      <c r="A12" s="453">
        <v>7</v>
      </c>
      <c r="B12" s="331" t="s">
        <v>286</v>
      </c>
      <c r="C12" s="328" t="s">
        <v>204</v>
      </c>
      <c r="D12" s="329">
        <v>2.41</v>
      </c>
      <c r="E12" s="455">
        <v>0.15</v>
      </c>
      <c r="F12" s="455">
        <v>0.5</v>
      </c>
      <c r="G12" s="330">
        <v>0.5</v>
      </c>
      <c r="H12" s="455"/>
      <c r="I12" s="455"/>
      <c r="J12" s="456">
        <f t="shared" si="2"/>
        <v>0.64</v>
      </c>
      <c r="K12" s="456"/>
      <c r="L12" s="457">
        <f t="shared" si="3"/>
        <v>1480560</v>
      </c>
      <c r="M12" s="457">
        <f t="shared" si="1"/>
        <v>747100</v>
      </c>
      <c r="N12" s="457">
        <f t="shared" si="1"/>
        <v>46500</v>
      </c>
      <c r="O12" s="457">
        <f t="shared" si="1"/>
        <v>155000</v>
      </c>
      <c r="P12" s="457">
        <f t="shared" si="1"/>
        <v>155000</v>
      </c>
      <c r="Q12" s="457">
        <f t="shared" si="1"/>
        <v>0</v>
      </c>
      <c r="R12" s="457">
        <f t="shared" si="1"/>
        <v>0</v>
      </c>
      <c r="S12" s="457">
        <f t="shared" si="1"/>
        <v>198400</v>
      </c>
      <c r="T12" s="457">
        <f t="shared" si="4"/>
        <v>178560</v>
      </c>
      <c r="U12" s="457">
        <f t="shared" si="5"/>
        <v>8883360</v>
      </c>
      <c r="V12" s="313"/>
    </row>
    <row r="13" spans="1:22" s="332" customFormat="1" ht="33.75">
      <c r="A13" s="453">
        <v>8</v>
      </c>
      <c r="B13" s="331" t="s">
        <v>287</v>
      </c>
      <c r="C13" s="328" t="s">
        <v>205</v>
      </c>
      <c r="D13" s="329">
        <v>2.34</v>
      </c>
      <c r="E13" s="455">
        <v>0.15</v>
      </c>
      <c r="F13" s="455">
        <v>0.5</v>
      </c>
      <c r="G13" s="330"/>
      <c r="H13" s="456">
        <f>(D13+E13)*70/100</f>
        <v>1.7429999999999999</v>
      </c>
      <c r="I13" s="455"/>
      <c r="J13" s="456">
        <f t="shared" si="2"/>
        <v>0.62249999999999994</v>
      </c>
      <c r="K13" s="456"/>
      <c r="L13" s="457">
        <f t="shared" si="3"/>
        <v>1833882.5</v>
      </c>
      <c r="M13" s="457">
        <f t="shared" si="1"/>
        <v>725400</v>
      </c>
      <c r="N13" s="457">
        <f t="shared" si="1"/>
        <v>46500</v>
      </c>
      <c r="O13" s="457">
        <f t="shared" si="1"/>
        <v>155000</v>
      </c>
      <c r="P13" s="457">
        <f t="shared" si="1"/>
        <v>0</v>
      </c>
      <c r="Q13" s="457">
        <f t="shared" si="1"/>
        <v>540330</v>
      </c>
      <c r="R13" s="457">
        <f t="shared" si="1"/>
        <v>0</v>
      </c>
      <c r="S13" s="457">
        <f t="shared" si="1"/>
        <v>192974.99999999997</v>
      </c>
      <c r="T13" s="457">
        <f t="shared" si="4"/>
        <v>173677.5</v>
      </c>
      <c r="U13" s="457">
        <f t="shared" si="5"/>
        <v>11003295</v>
      </c>
      <c r="V13" s="313"/>
    </row>
    <row r="14" spans="1:22" s="324" customFormat="1" ht="21">
      <c r="A14" s="453">
        <v>9</v>
      </c>
      <c r="B14" s="331" t="s">
        <v>290</v>
      </c>
      <c r="C14" s="328" t="s">
        <v>208</v>
      </c>
      <c r="D14" s="329">
        <v>4.9800000000000004</v>
      </c>
      <c r="E14" s="455">
        <v>0.25</v>
      </c>
      <c r="F14" s="455">
        <v>0.5</v>
      </c>
      <c r="G14" s="330">
        <v>1</v>
      </c>
      <c r="H14" s="455"/>
      <c r="I14" s="455"/>
      <c r="J14" s="456">
        <f t="shared" si="2"/>
        <v>1.3075000000000001</v>
      </c>
      <c r="K14" s="456"/>
      <c r="L14" s="457">
        <f t="shared" si="3"/>
        <v>2856417.5000000005</v>
      </c>
      <c r="M14" s="457">
        <f t="shared" si="1"/>
        <v>1543800.0000000002</v>
      </c>
      <c r="N14" s="457">
        <f t="shared" si="1"/>
        <v>77500</v>
      </c>
      <c r="O14" s="457">
        <f t="shared" si="1"/>
        <v>155000</v>
      </c>
      <c r="P14" s="457">
        <f t="shared" si="1"/>
        <v>310000</v>
      </c>
      <c r="Q14" s="457">
        <f t="shared" si="1"/>
        <v>0</v>
      </c>
      <c r="R14" s="457">
        <f t="shared" si="1"/>
        <v>0</v>
      </c>
      <c r="S14" s="457">
        <f t="shared" si="1"/>
        <v>405325.00000000006</v>
      </c>
      <c r="T14" s="457">
        <f t="shared" si="4"/>
        <v>364792.50000000006</v>
      </c>
      <c r="U14" s="457">
        <f t="shared" si="5"/>
        <v>17138505.000000004</v>
      </c>
      <c r="V14" s="313"/>
    </row>
    <row r="15" spans="1:22" s="332" customFormat="1" ht="22.5">
      <c r="A15" s="453">
        <v>10</v>
      </c>
      <c r="B15" s="331" t="s">
        <v>291</v>
      </c>
      <c r="C15" s="328" t="s">
        <v>209</v>
      </c>
      <c r="D15" s="329">
        <v>3</v>
      </c>
      <c r="E15" s="455">
        <v>0.2</v>
      </c>
      <c r="F15" s="455">
        <v>0.5</v>
      </c>
      <c r="G15" s="330">
        <v>0.7</v>
      </c>
      <c r="H15" s="455"/>
      <c r="I15" s="455"/>
      <c r="J15" s="456">
        <f t="shared" si="2"/>
        <v>0.8</v>
      </c>
      <c r="K15" s="456"/>
      <c r="L15" s="457">
        <f t="shared" si="3"/>
        <v>1835200</v>
      </c>
      <c r="M15" s="457">
        <f t="shared" si="1"/>
        <v>930000</v>
      </c>
      <c r="N15" s="457">
        <f t="shared" si="1"/>
        <v>62000</v>
      </c>
      <c r="O15" s="457">
        <f t="shared" si="1"/>
        <v>155000</v>
      </c>
      <c r="P15" s="457">
        <f t="shared" si="1"/>
        <v>217000</v>
      </c>
      <c r="Q15" s="457">
        <f t="shared" si="1"/>
        <v>0</v>
      </c>
      <c r="R15" s="457">
        <f t="shared" si="1"/>
        <v>0</v>
      </c>
      <c r="S15" s="457">
        <f t="shared" si="1"/>
        <v>248000</v>
      </c>
      <c r="T15" s="457">
        <f t="shared" si="4"/>
        <v>223200</v>
      </c>
      <c r="U15" s="457">
        <f t="shared" si="5"/>
        <v>11011200</v>
      </c>
      <c r="V15" s="313"/>
    </row>
    <row r="16" spans="1:22" s="324" customFormat="1" ht="22.5">
      <c r="A16" s="453">
        <v>11</v>
      </c>
      <c r="B16" s="333" t="s">
        <v>292</v>
      </c>
      <c r="C16" s="334" t="s">
        <v>210</v>
      </c>
      <c r="D16" s="329">
        <v>3.33</v>
      </c>
      <c r="E16" s="455"/>
      <c r="F16" s="455">
        <v>0.5</v>
      </c>
      <c r="G16" s="330">
        <v>0.7</v>
      </c>
      <c r="H16" s="455"/>
      <c r="I16" s="455"/>
      <c r="J16" s="456">
        <f t="shared" si="2"/>
        <v>0.83250000000000002</v>
      </c>
      <c r="K16" s="456"/>
      <c r="L16" s="457">
        <f t="shared" si="3"/>
        <v>1894642.5</v>
      </c>
      <c r="M16" s="457">
        <f t="shared" si="1"/>
        <v>1032300</v>
      </c>
      <c r="N16" s="457">
        <f t="shared" si="1"/>
        <v>0</v>
      </c>
      <c r="O16" s="457">
        <f t="shared" si="1"/>
        <v>155000</v>
      </c>
      <c r="P16" s="457">
        <f t="shared" si="1"/>
        <v>217000</v>
      </c>
      <c r="Q16" s="457">
        <f t="shared" si="1"/>
        <v>0</v>
      </c>
      <c r="R16" s="457">
        <f t="shared" si="1"/>
        <v>0</v>
      </c>
      <c r="S16" s="457">
        <f t="shared" si="1"/>
        <v>258075</v>
      </c>
      <c r="T16" s="457">
        <f t="shared" si="4"/>
        <v>232267.5</v>
      </c>
      <c r="U16" s="457">
        <f t="shared" si="5"/>
        <v>11367855</v>
      </c>
      <c r="V16" s="335"/>
    </row>
    <row r="17" spans="1:22" s="324" customFormat="1" ht="22.5">
      <c r="A17" s="453">
        <v>12</v>
      </c>
      <c r="B17" s="333" t="s">
        <v>293</v>
      </c>
      <c r="C17" s="334" t="s">
        <v>210</v>
      </c>
      <c r="D17" s="329">
        <v>3</v>
      </c>
      <c r="E17" s="455"/>
      <c r="F17" s="455">
        <v>0.5</v>
      </c>
      <c r="G17" s="330">
        <v>0.5</v>
      </c>
      <c r="H17" s="455"/>
      <c r="I17" s="455"/>
      <c r="J17" s="456">
        <f t="shared" si="2"/>
        <v>0.75</v>
      </c>
      <c r="K17" s="456"/>
      <c r="L17" s="457">
        <f t="shared" si="3"/>
        <v>1681750</v>
      </c>
      <c r="M17" s="457">
        <f t="shared" si="1"/>
        <v>930000</v>
      </c>
      <c r="N17" s="457">
        <f t="shared" si="1"/>
        <v>0</v>
      </c>
      <c r="O17" s="457">
        <f t="shared" si="1"/>
        <v>155000</v>
      </c>
      <c r="P17" s="457">
        <f t="shared" si="1"/>
        <v>155000</v>
      </c>
      <c r="Q17" s="457">
        <f t="shared" si="1"/>
        <v>0</v>
      </c>
      <c r="R17" s="457">
        <f t="shared" si="1"/>
        <v>0</v>
      </c>
      <c r="S17" s="457">
        <f t="shared" si="1"/>
        <v>232500</v>
      </c>
      <c r="T17" s="457">
        <f t="shared" si="4"/>
        <v>209250</v>
      </c>
      <c r="U17" s="457">
        <f t="shared" si="5"/>
        <v>10090500</v>
      </c>
      <c r="V17" s="313"/>
    </row>
    <row r="18" spans="1:22" s="332" customFormat="1" ht="22.5">
      <c r="A18" s="453">
        <v>13</v>
      </c>
      <c r="B18" s="333" t="s">
        <v>294</v>
      </c>
      <c r="C18" s="334" t="s">
        <v>303</v>
      </c>
      <c r="D18" s="329">
        <v>3.33</v>
      </c>
      <c r="E18" s="455"/>
      <c r="F18" s="455">
        <v>0.5</v>
      </c>
      <c r="G18" s="330">
        <v>1</v>
      </c>
      <c r="H18" s="455"/>
      <c r="I18" s="455"/>
      <c r="J18" s="456">
        <f t="shared" si="2"/>
        <v>0.83250000000000002</v>
      </c>
      <c r="K18" s="456"/>
      <c r="L18" s="457">
        <f t="shared" si="3"/>
        <v>1987642.5</v>
      </c>
      <c r="M18" s="457">
        <f t="shared" si="1"/>
        <v>1032300</v>
      </c>
      <c r="N18" s="457">
        <f t="shared" si="1"/>
        <v>0</v>
      </c>
      <c r="O18" s="457">
        <f t="shared" si="1"/>
        <v>155000</v>
      </c>
      <c r="P18" s="457">
        <f t="shared" si="1"/>
        <v>310000</v>
      </c>
      <c r="Q18" s="457">
        <f t="shared" si="1"/>
        <v>0</v>
      </c>
      <c r="R18" s="457">
        <f t="shared" si="1"/>
        <v>0</v>
      </c>
      <c r="S18" s="457">
        <f t="shared" si="1"/>
        <v>258075</v>
      </c>
      <c r="T18" s="457">
        <f t="shared" si="4"/>
        <v>232267.5</v>
      </c>
      <c r="U18" s="457">
        <f t="shared" si="5"/>
        <v>11925855</v>
      </c>
      <c r="V18" s="313"/>
    </row>
    <row r="19" spans="1:22" s="324" customFormat="1" ht="22.5">
      <c r="A19" s="453">
        <v>14</v>
      </c>
      <c r="B19" s="331" t="s">
        <v>295</v>
      </c>
      <c r="C19" s="328" t="s">
        <v>211</v>
      </c>
      <c r="D19" s="329">
        <v>3.33</v>
      </c>
      <c r="E19" s="455"/>
      <c r="F19" s="455">
        <v>0.5</v>
      </c>
      <c r="G19" s="330">
        <v>0.7</v>
      </c>
      <c r="H19" s="455"/>
      <c r="I19" s="455"/>
      <c r="J19" s="456">
        <f t="shared" si="2"/>
        <v>0.83250000000000002</v>
      </c>
      <c r="K19" s="456"/>
      <c r="L19" s="457">
        <f t="shared" si="3"/>
        <v>1894642.5</v>
      </c>
      <c r="M19" s="457">
        <f t="shared" si="1"/>
        <v>1032300</v>
      </c>
      <c r="N19" s="457">
        <f t="shared" si="1"/>
        <v>0</v>
      </c>
      <c r="O19" s="457">
        <f t="shared" si="1"/>
        <v>155000</v>
      </c>
      <c r="P19" s="457">
        <f t="shared" si="1"/>
        <v>217000</v>
      </c>
      <c r="Q19" s="457">
        <f t="shared" si="1"/>
        <v>0</v>
      </c>
      <c r="R19" s="457">
        <f t="shared" si="1"/>
        <v>0</v>
      </c>
      <c r="S19" s="457">
        <f t="shared" si="1"/>
        <v>258075</v>
      </c>
      <c r="T19" s="457">
        <f t="shared" si="4"/>
        <v>232267.5</v>
      </c>
      <c r="U19" s="457">
        <f t="shared" si="5"/>
        <v>11367855</v>
      </c>
      <c r="V19" s="313"/>
    </row>
    <row r="20" spans="1:22" s="332" customFormat="1" ht="22.5">
      <c r="A20" s="453">
        <v>15</v>
      </c>
      <c r="B20" s="331" t="s">
        <v>296</v>
      </c>
      <c r="C20" s="328" t="s">
        <v>212</v>
      </c>
      <c r="D20" s="329">
        <v>2.86</v>
      </c>
      <c r="E20" s="455"/>
      <c r="F20" s="455">
        <v>0.5</v>
      </c>
      <c r="G20" s="330">
        <v>0.7</v>
      </c>
      <c r="H20" s="455"/>
      <c r="I20" s="455"/>
      <c r="J20" s="456">
        <f t="shared" si="2"/>
        <v>0.71499999999999997</v>
      </c>
      <c r="K20" s="456"/>
      <c r="L20" s="457">
        <f t="shared" si="3"/>
        <v>1679735</v>
      </c>
      <c r="M20" s="457">
        <f>D20*$V$1</f>
        <v>886600</v>
      </c>
      <c r="N20" s="457"/>
      <c r="O20" s="457">
        <f t="shared" si="1"/>
        <v>155000</v>
      </c>
      <c r="P20" s="457">
        <f t="shared" si="1"/>
        <v>217000</v>
      </c>
      <c r="Q20" s="457">
        <f t="shared" si="1"/>
        <v>0</v>
      </c>
      <c r="R20" s="457"/>
      <c r="S20" s="457">
        <f>J20*$V$1</f>
        <v>221650</v>
      </c>
      <c r="T20" s="457">
        <f t="shared" si="4"/>
        <v>199485</v>
      </c>
      <c r="U20" s="457">
        <f t="shared" si="5"/>
        <v>10078410</v>
      </c>
      <c r="V20" s="313"/>
    </row>
    <row r="21" spans="1:22" s="324" customFormat="1" ht="22.5">
      <c r="A21" s="453">
        <v>16</v>
      </c>
      <c r="B21" s="331" t="s">
        <v>297</v>
      </c>
      <c r="C21" s="328" t="s">
        <v>213</v>
      </c>
      <c r="D21" s="329">
        <v>3.66</v>
      </c>
      <c r="E21" s="455"/>
      <c r="F21" s="455">
        <v>0.5</v>
      </c>
      <c r="G21" s="330">
        <v>1</v>
      </c>
      <c r="H21" s="455"/>
      <c r="I21" s="455">
        <v>0.1</v>
      </c>
      <c r="J21" s="456">
        <f t="shared" si="2"/>
        <v>0.91500000000000004</v>
      </c>
      <c r="K21" s="456"/>
      <c r="L21" s="457">
        <f t="shared" si="3"/>
        <v>2169535</v>
      </c>
      <c r="M21" s="457">
        <f>D21*$V$1</f>
        <v>1134600</v>
      </c>
      <c r="N21" s="457">
        <f>E21*$V$1</f>
        <v>0</v>
      </c>
      <c r="O21" s="457">
        <f t="shared" ref="O21:Q23" si="7">F21*$V$1</f>
        <v>155000</v>
      </c>
      <c r="P21" s="457">
        <f t="shared" si="7"/>
        <v>310000</v>
      </c>
      <c r="Q21" s="457">
        <f t="shared" si="7"/>
        <v>0</v>
      </c>
      <c r="R21" s="457">
        <f>I21*$V$1</f>
        <v>31000</v>
      </c>
      <c r="S21" s="457">
        <f>J21*$V$1</f>
        <v>283650</v>
      </c>
      <c r="T21" s="457">
        <f t="shared" si="4"/>
        <v>255285</v>
      </c>
      <c r="U21" s="457">
        <f t="shared" si="5"/>
        <v>13017210</v>
      </c>
      <c r="V21" s="313"/>
    </row>
    <row r="22" spans="1:22" s="324" customFormat="1" ht="33.75">
      <c r="A22" s="453">
        <v>17</v>
      </c>
      <c r="B22" s="331" t="s">
        <v>298</v>
      </c>
      <c r="C22" s="328" t="s">
        <v>214</v>
      </c>
      <c r="D22" s="329">
        <v>3.99</v>
      </c>
      <c r="E22" s="455"/>
      <c r="F22" s="455">
        <v>0.5</v>
      </c>
      <c r="G22" s="330">
        <v>1</v>
      </c>
      <c r="H22" s="455"/>
      <c r="I22" s="455"/>
      <c r="J22" s="456">
        <f t="shared" si="2"/>
        <v>0.99750000000000005</v>
      </c>
      <c r="K22" s="456"/>
      <c r="L22" s="457">
        <f t="shared" si="3"/>
        <v>2289427.5</v>
      </c>
      <c r="M22" s="457">
        <f>D22*$V$1</f>
        <v>1236900</v>
      </c>
      <c r="N22" s="457">
        <f>E22*$V$1</f>
        <v>0</v>
      </c>
      <c r="O22" s="457">
        <f t="shared" si="7"/>
        <v>155000</v>
      </c>
      <c r="P22" s="457">
        <f t="shared" si="7"/>
        <v>310000</v>
      </c>
      <c r="Q22" s="457">
        <f t="shared" si="7"/>
        <v>0</v>
      </c>
      <c r="R22" s="457">
        <f>I22*$V$1</f>
        <v>0</v>
      </c>
      <c r="S22" s="457">
        <f>J22*$V$1</f>
        <v>309225</v>
      </c>
      <c r="T22" s="457">
        <f t="shared" si="4"/>
        <v>278302.5</v>
      </c>
      <c r="U22" s="457">
        <f t="shared" si="5"/>
        <v>13736565</v>
      </c>
      <c r="V22" s="313"/>
    </row>
    <row r="23" spans="1:22" s="332" customFormat="1" ht="31.5">
      <c r="A23" s="458">
        <v>18</v>
      </c>
      <c r="B23" s="336" t="s">
        <v>299</v>
      </c>
      <c r="C23" s="337" t="s">
        <v>215</v>
      </c>
      <c r="D23" s="338">
        <v>3.03</v>
      </c>
      <c r="E23" s="459"/>
      <c r="F23" s="459">
        <v>0.5</v>
      </c>
      <c r="G23" s="339">
        <v>0.7</v>
      </c>
      <c r="H23" s="459"/>
      <c r="I23" s="459"/>
      <c r="J23" s="460">
        <f t="shared" si="2"/>
        <v>0.75749999999999995</v>
      </c>
      <c r="K23" s="460"/>
      <c r="L23" s="461">
        <f t="shared" si="3"/>
        <v>1757467.5</v>
      </c>
      <c r="M23" s="461">
        <f>D23*$V$1</f>
        <v>939299.99999999988</v>
      </c>
      <c r="N23" s="461">
        <f>E23*$V$1</f>
        <v>0</v>
      </c>
      <c r="O23" s="461">
        <f t="shared" si="7"/>
        <v>155000</v>
      </c>
      <c r="P23" s="461">
        <f t="shared" si="7"/>
        <v>217000</v>
      </c>
      <c r="Q23" s="461">
        <f t="shared" si="7"/>
        <v>0</v>
      </c>
      <c r="R23" s="461">
        <f>I23*$V$1</f>
        <v>0</v>
      </c>
      <c r="S23" s="461">
        <f>J23*$V$1</f>
        <v>234824.99999999997</v>
      </c>
      <c r="T23" s="461">
        <f t="shared" si="4"/>
        <v>211342.49999999997</v>
      </c>
      <c r="U23" s="461">
        <f t="shared" si="5"/>
        <v>10544805</v>
      </c>
      <c r="V23" s="313"/>
    </row>
    <row r="24" spans="1:22" ht="15.75">
      <c r="A24" s="340"/>
      <c r="B24" s="340"/>
      <c r="C24" s="340"/>
      <c r="D24" s="340"/>
      <c r="E24" s="340"/>
      <c r="F24" s="340"/>
      <c r="G24" s="340"/>
      <c r="H24" s="340"/>
      <c r="I24" s="340"/>
      <c r="J24" s="340"/>
      <c r="K24" s="340"/>
      <c r="L24" s="340"/>
      <c r="M24" s="340"/>
      <c r="N24" s="340"/>
      <c r="O24" s="340"/>
      <c r="P24" s="340"/>
      <c r="Q24" s="340"/>
      <c r="R24" s="340"/>
      <c r="S24" s="340"/>
      <c r="T24" s="340"/>
      <c r="U24" s="340"/>
      <c r="V24" s="340"/>
    </row>
    <row r="25" spans="1:22" ht="15.75">
      <c r="A25" s="340"/>
      <c r="B25" s="340"/>
      <c r="C25" s="340"/>
      <c r="D25" s="340"/>
      <c r="E25" s="340"/>
      <c r="F25" s="340"/>
      <c r="G25" s="340"/>
      <c r="H25" s="340"/>
      <c r="I25" s="340"/>
      <c r="J25" s="340"/>
      <c r="K25" s="340"/>
      <c r="L25" s="340"/>
      <c r="M25" s="340"/>
      <c r="N25" s="340"/>
      <c r="O25" s="340"/>
      <c r="P25" s="340"/>
      <c r="Q25" s="340"/>
      <c r="R25" s="340"/>
      <c r="S25" s="340"/>
      <c r="T25" s="340"/>
      <c r="U25" s="340"/>
      <c r="V25" s="340"/>
    </row>
    <row r="26" spans="1:22" ht="15.75">
      <c r="A26" s="340"/>
      <c r="B26" s="340"/>
      <c r="C26" s="340"/>
      <c r="D26" s="340"/>
      <c r="E26" s="340"/>
      <c r="F26" s="340"/>
      <c r="G26" s="340"/>
      <c r="H26" s="340"/>
      <c r="I26" s="340"/>
      <c r="J26" s="340"/>
      <c r="K26" s="340"/>
      <c r="L26" s="340"/>
      <c r="M26" s="340"/>
      <c r="N26" s="340"/>
      <c r="O26" s="340"/>
      <c r="P26" s="340"/>
      <c r="Q26" s="340"/>
      <c r="R26" s="340"/>
      <c r="S26" s="340"/>
      <c r="T26" s="340"/>
      <c r="U26" s="340"/>
      <c r="V26" s="340"/>
    </row>
    <row r="27" spans="1:22" ht="15.75">
      <c r="A27" s="340"/>
      <c r="B27" s="340"/>
      <c r="C27" s="340"/>
      <c r="D27" s="340"/>
      <c r="E27" s="340"/>
      <c r="F27" s="340"/>
      <c r="G27" s="340"/>
      <c r="H27" s="340"/>
      <c r="I27" s="340"/>
      <c r="J27" s="340"/>
      <c r="K27" s="340"/>
      <c r="L27" s="340"/>
      <c r="M27" s="340"/>
      <c r="N27" s="340"/>
      <c r="O27" s="340"/>
      <c r="P27" s="340"/>
      <c r="Q27" s="340"/>
      <c r="R27" s="340"/>
      <c r="S27" s="340"/>
      <c r="T27" s="340"/>
      <c r="U27" s="340"/>
      <c r="V27" s="340"/>
    </row>
    <row r="28" spans="1:22" ht="15.75">
      <c r="A28" s="340"/>
      <c r="B28" s="340"/>
      <c r="C28" s="340"/>
      <c r="D28" s="340"/>
      <c r="E28" s="340"/>
      <c r="F28" s="340"/>
      <c r="G28" s="340"/>
      <c r="H28" s="340"/>
      <c r="I28" s="340"/>
      <c r="J28" s="340"/>
      <c r="K28" s="340"/>
      <c r="L28" s="340"/>
      <c r="M28" s="340"/>
      <c r="N28" s="340"/>
      <c r="O28" s="340"/>
      <c r="P28" s="340"/>
      <c r="Q28" s="340"/>
      <c r="R28" s="340"/>
      <c r="S28" s="340"/>
      <c r="T28" s="340"/>
      <c r="U28" s="340"/>
      <c r="V28" s="340"/>
    </row>
    <row r="29" spans="1:22" ht="15.75">
      <c r="A29" s="340"/>
      <c r="B29" s="340"/>
      <c r="C29" s="340"/>
      <c r="D29" s="340"/>
      <c r="E29" s="340"/>
      <c r="F29" s="340"/>
      <c r="G29" s="340"/>
      <c r="H29" s="340"/>
      <c r="I29" s="340"/>
      <c r="J29" s="340"/>
      <c r="K29" s="340"/>
      <c r="L29" s="340"/>
      <c r="M29" s="340"/>
      <c r="N29" s="340"/>
      <c r="O29" s="340"/>
      <c r="P29" s="340"/>
      <c r="Q29" s="340"/>
      <c r="R29" s="340"/>
      <c r="S29" s="340"/>
      <c r="T29" s="340"/>
      <c r="U29" s="340"/>
      <c r="V29" s="340"/>
    </row>
    <row r="30" spans="1:22" ht="15.75">
      <c r="A30" s="340"/>
      <c r="B30" s="340"/>
      <c r="C30" s="340"/>
      <c r="D30" s="340"/>
      <c r="E30" s="340"/>
      <c r="F30" s="340"/>
      <c r="G30" s="340"/>
      <c r="H30" s="340"/>
      <c r="I30" s="340"/>
      <c r="J30" s="340"/>
      <c r="K30" s="340"/>
      <c r="L30" s="340"/>
      <c r="M30" s="340"/>
      <c r="N30" s="340"/>
      <c r="O30" s="340"/>
      <c r="P30" s="340"/>
      <c r="Q30" s="340"/>
      <c r="R30" s="340"/>
      <c r="S30" s="340"/>
      <c r="T30" s="340"/>
      <c r="U30" s="340"/>
      <c r="V30" s="340"/>
    </row>
    <row r="31" spans="1:22" ht="15.75">
      <c r="A31" s="340"/>
      <c r="B31" s="340"/>
      <c r="C31" s="340"/>
      <c r="D31" s="340"/>
      <c r="E31" s="340"/>
      <c r="F31" s="340"/>
      <c r="G31" s="340"/>
      <c r="H31" s="340"/>
      <c r="I31" s="340"/>
      <c r="J31" s="340"/>
      <c r="K31" s="340"/>
      <c r="L31" s="340"/>
      <c r="M31" s="340"/>
      <c r="N31" s="340"/>
      <c r="O31" s="340"/>
      <c r="P31" s="340"/>
      <c r="Q31" s="340"/>
      <c r="R31" s="340"/>
      <c r="S31" s="340"/>
      <c r="T31" s="340"/>
      <c r="U31" s="340"/>
      <c r="V31" s="340"/>
    </row>
    <row r="32" spans="1:22" ht="15.75">
      <c r="A32" s="340"/>
      <c r="B32" s="340"/>
      <c r="C32" s="340"/>
      <c r="D32" s="340"/>
      <c r="E32" s="340"/>
      <c r="F32" s="340"/>
      <c r="G32" s="340"/>
      <c r="H32" s="340"/>
      <c r="I32" s="340"/>
      <c r="J32" s="340"/>
      <c r="K32" s="340"/>
      <c r="L32" s="340"/>
      <c r="M32" s="340"/>
      <c r="N32" s="340"/>
      <c r="O32" s="340"/>
      <c r="P32" s="340"/>
      <c r="Q32" s="340"/>
      <c r="R32" s="340"/>
      <c r="S32" s="340"/>
      <c r="T32" s="340"/>
      <c r="U32" s="340"/>
      <c r="V32" s="340"/>
    </row>
    <row r="33" spans="1:22" ht="15.75">
      <c r="A33" s="340"/>
      <c r="B33" s="340"/>
      <c r="C33" s="340"/>
      <c r="D33" s="340"/>
      <c r="E33" s="340"/>
      <c r="F33" s="340"/>
      <c r="G33" s="340"/>
      <c r="H33" s="340"/>
      <c r="I33" s="340"/>
      <c r="J33" s="340"/>
      <c r="K33" s="340"/>
      <c r="L33" s="340"/>
      <c r="M33" s="340"/>
      <c r="N33" s="340"/>
      <c r="O33" s="340"/>
      <c r="P33" s="340"/>
      <c r="Q33" s="340"/>
      <c r="R33" s="340"/>
      <c r="S33" s="340"/>
      <c r="T33" s="340"/>
      <c r="U33" s="340"/>
      <c r="V33" s="340"/>
    </row>
    <row r="34" spans="1:22" ht="15.75">
      <c r="A34" s="340"/>
      <c r="B34" s="340"/>
      <c r="C34" s="340"/>
      <c r="D34" s="340"/>
      <c r="E34" s="340"/>
      <c r="F34" s="340"/>
      <c r="G34" s="340"/>
      <c r="H34" s="340"/>
      <c r="I34" s="340"/>
      <c r="J34" s="340"/>
      <c r="K34" s="340"/>
      <c r="L34" s="340"/>
      <c r="M34" s="340"/>
      <c r="N34" s="340"/>
      <c r="O34" s="340"/>
      <c r="P34" s="340"/>
      <c r="Q34" s="340"/>
      <c r="R34" s="340"/>
      <c r="S34" s="340"/>
      <c r="T34" s="340"/>
      <c r="U34" s="340"/>
      <c r="V34" s="340"/>
    </row>
    <row r="35" spans="1:22" ht="15.75">
      <c r="A35" s="340"/>
      <c r="B35" s="340"/>
      <c r="C35" s="340"/>
      <c r="D35" s="340"/>
      <c r="E35" s="340"/>
      <c r="F35" s="340"/>
      <c r="G35" s="340"/>
      <c r="H35" s="340"/>
      <c r="I35" s="340"/>
      <c r="J35" s="340"/>
      <c r="K35" s="340"/>
      <c r="L35" s="340"/>
      <c r="M35" s="340"/>
      <c r="N35" s="340"/>
      <c r="O35" s="340"/>
      <c r="P35" s="340"/>
      <c r="Q35" s="340"/>
      <c r="R35" s="340"/>
      <c r="S35" s="340"/>
      <c r="T35" s="340"/>
      <c r="U35" s="340"/>
      <c r="V35" s="340"/>
    </row>
    <row r="36" spans="1:22" ht="15.75">
      <c r="A36" s="340"/>
      <c r="B36" s="340"/>
      <c r="C36" s="340"/>
      <c r="D36" s="340"/>
      <c r="E36" s="340"/>
      <c r="F36" s="340"/>
      <c r="G36" s="340"/>
      <c r="H36" s="340"/>
      <c r="I36" s="340"/>
      <c r="J36" s="340"/>
      <c r="K36" s="340"/>
      <c r="L36" s="340"/>
      <c r="M36" s="340"/>
      <c r="N36" s="340"/>
      <c r="O36" s="340"/>
      <c r="P36" s="340"/>
      <c r="Q36" s="340"/>
      <c r="R36" s="340"/>
      <c r="S36" s="340"/>
      <c r="T36" s="340"/>
      <c r="U36" s="340"/>
      <c r="V36" s="340"/>
    </row>
    <row r="37" spans="1:22" ht="15.75">
      <c r="A37" s="340"/>
      <c r="B37" s="340"/>
      <c r="C37" s="340"/>
      <c r="D37" s="340"/>
      <c r="E37" s="340"/>
      <c r="F37" s="340"/>
      <c r="G37" s="340"/>
      <c r="H37" s="340"/>
      <c r="I37" s="340"/>
      <c r="J37" s="340"/>
      <c r="K37" s="340"/>
      <c r="L37" s="340"/>
      <c r="M37" s="340"/>
      <c r="N37" s="340"/>
      <c r="O37" s="340"/>
      <c r="P37" s="340"/>
      <c r="Q37" s="340"/>
      <c r="R37" s="340"/>
      <c r="S37" s="340"/>
      <c r="T37" s="340"/>
      <c r="U37" s="340"/>
      <c r="V37" s="340"/>
    </row>
    <row r="38" spans="1:22" ht="15.75">
      <c r="A38" s="340"/>
      <c r="B38" s="340"/>
      <c r="C38" s="340"/>
      <c r="D38" s="340"/>
      <c r="E38" s="340"/>
      <c r="F38" s="340"/>
      <c r="G38" s="340"/>
      <c r="H38" s="340"/>
      <c r="I38" s="340"/>
      <c r="J38" s="340"/>
      <c r="K38" s="340"/>
      <c r="L38" s="340"/>
      <c r="M38" s="340"/>
      <c r="N38" s="340"/>
      <c r="O38" s="340"/>
      <c r="P38" s="340"/>
      <c r="Q38" s="340"/>
      <c r="R38" s="340"/>
      <c r="S38" s="340"/>
      <c r="T38" s="340"/>
      <c r="U38" s="340"/>
      <c r="V38" s="340"/>
    </row>
    <row r="39" spans="1:22" ht="15.75">
      <c r="A39" s="340"/>
      <c r="B39" s="340"/>
      <c r="C39" s="340"/>
      <c r="D39" s="340"/>
      <c r="E39" s="340"/>
      <c r="F39" s="340"/>
      <c r="G39" s="340"/>
      <c r="H39" s="340"/>
      <c r="I39" s="340"/>
      <c r="J39" s="340"/>
      <c r="K39" s="340"/>
      <c r="L39" s="340"/>
      <c r="M39" s="340"/>
      <c r="N39" s="340"/>
      <c r="O39" s="340"/>
      <c r="P39" s="340"/>
      <c r="Q39" s="340"/>
      <c r="R39" s="340"/>
      <c r="S39" s="340"/>
      <c r="T39" s="340"/>
      <c r="U39" s="340"/>
      <c r="V39" s="340"/>
    </row>
    <row r="40" spans="1:22" ht="15.75">
      <c r="A40" s="340"/>
      <c r="B40" s="340"/>
      <c r="C40" s="340"/>
      <c r="D40" s="340"/>
      <c r="E40" s="340"/>
      <c r="F40" s="340"/>
      <c r="G40" s="340"/>
      <c r="H40" s="340"/>
      <c r="I40" s="340"/>
      <c r="J40" s="340"/>
      <c r="K40" s="340"/>
      <c r="L40" s="340"/>
      <c r="M40" s="340"/>
      <c r="N40" s="340"/>
      <c r="O40" s="340"/>
      <c r="P40" s="340"/>
      <c r="Q40" s="340"/>
      <c r="R40" s="340"/>
      <c r="S40" s="340"/>
      <c r="T40" s="340"/>
      <c r="U40" s="340"/>
      <c r="V40" s="340"/>
    </row>
    <row r="41" spans="1:22" ht="15.75">
      <c r="A41" s="340"/>
      <c r="B41" s="340"/>
      <c r="C41" s="340"/>
      <c r="D41" s="340"/>
      <c r="E41" s="340"/>
      <c r="F41" s="340"/>
      <c r="G41" s="340"/>
      <c r="H41" s="340"/>
      <c r="I41" s="340"/>
      <c r="J41" s="340"/>
      <c r="K41" s="340"/>
      <c r="L41" s="340"/>
      <c r="M41" s="340"/>
      <c r="N41" s="340"/>
      <c r="O41" s="340"/>
      <c r="P41" s="340"/>
      <c r="Q41" s="340"/>
      <c r="R41" s="340"/>
      <c r="S41" s="340"/>
      <c r="T41" s="340"/>
      <c r="U41" s="340"/>
      <c r="V41" s="340"/>
    </row>
    <row r="42" spans="1:22" ht="15.75">
      <c r="A42" s="340"/>
      <c r="B42" s="340"/>
      <c r="C42" s="340"/>
      <c r="D42" s="340"/>
      <c r="E42" s="340"/>
      <c r="F42" s="340"/>
      <c r="G42" s="340"/>
      <c r="H42" s="340"/>
      <c r="I42" s="340"/>
      <c r="J42" s="340"/>
      <c r="K42" s="340"/>
      <c r="L42" s="340"/>
      <c r="M42" s="340"/>
      <c r="N42" s="340"/>
      <c r="O42" s="340"/>
      <c r="P42" s="340"/>
      <c r="Q42" s="340"/>
      <c r="R42" s="340"/>
      <c r="S42" s="340"/>
      <c r="T42" s="340"/>
      <c r="U42" s="340"/>
      <c r="V42" s="340"/>
    </row>
    <row r="43" spans="1:22" ht="15.75">
      <c r="A43" s="340"/>
      <c r="B43" s="340"/>
      <c r="C43" s="340"/>
      <c r="D43" s="340"/>
      <c r="E43" s="340"/>
      <c r="F43" s="340"/>
      <c r="G43" s="340"/>
      <c r="H43" s="340"/>
      <c r="I43" s="340"/>
      <c r="J43" s="340"/>
      <c r="K43" s="340"/>
      <c r="L43" s="340"/>
      <c r="M43" s="340"/>
      <c r="N43" s="340"/>
      <c r="O43" s="340"/>
      <c r="P43" s="340"/>
      <c r="Q43" s="340"/>
      <c r="R43" s="340"/>
      <c r="S43" s="340"/>
      <c r="T43" s="340"/>
      <c r="U43" s="340"/>
      <c r="V43" s="340"/>
    </row>
    <row r="44" spans="1:22" ht="15.75">
      <c r="A44" s="340"/>
      <c r="B44" s="340"/>
      <c r="C44" s="340"/>
      <c r="D44" s="340"/>
      <c r="E44" s="340"/>
      <c r="F44" s="340"/>
      <c r="G44" s="340"/>
      <c r="H44" s="340"/>
      <c r="I44" s="340"/>
      <c r="J44" s="340"/>
      <c r="K44" s="340"/>
      <c r="L44" s="340"/>
      <c r="M44" s="340"/>
      <c r="N44" s="340"/>
      <c r="O44" s="340"/>
      <c r="P44" s="340"/>
      <c r="Q44" s="340"/>
      <c r="R44" s="340"/>
      <c r="S44" s="340"/>
      <c r="T44" s="340"/>
      <c r="U44" s="340"/>
      <c r="V44" s="340"/>
    </row>
    <row r="45" spans="1:22" ht="15.75">
      <c r="A45" s="340"/>
      <c r="B45" s="340"/>
      <c r="C45" s="340"/>
      <c r="D45" s="340"/>
      <c r="E45" s="340"/>
      <c r="F45" s="340"/>
      <c r="G45" s="340"/>
      <c r="H45" s="340"/>
      <c r="I45" s="340"/>
      <c r="J45" s="340"/>
      <c r="K45" s="340"/>
      <c r="L45" s="340"/>
      <c r="M45" s="340"/>
      <c r="N45" s="340"/>
      <c r="O45" s="340"/>
      <c r="P45" s="340"/>
      <c r="Q45" s="340"/>
      <c r="R45" s="340"/>
      <c r="S45" s="340"/>
      <c r="T45" s="340"/>
      <c r="U45" s="340"/>
      <c r="V45" s="340"/>
    </row>
    <row r="46" spans="1:22" ht="15.75">
      <c r="A46" s="340"/>
      <c r="B46" s="340"/>
      <c r="C46" s="340"/>
      <c r="D46" s="340"/>
      <c r="E46" s="340"/>
      <c r="F46" s="340"/>
      <c r="G46" s="340"/>
      <c r="H46" s="340"/>
      <c r="I46" s="340"/>
      <c r="J46" s="340"/>
      <c r="K46" s="340"/>
      <c r="L46" s="340"/>
      <c r="M46" s="340"/>
      <c r="N46" s="340"/>
      <c r="O46" s="340"/>
      <c r="P46" s="340"/>
      <c r="Q46" s="340"/>
      <c r="R46" s="340"/>
      <c r="S46" s="340"/>
      <c r="T46" s="340"/>
      <c r="U46" s="340"/>
      <c r="V46" s="340"/>
    </row>
    <row r="47" spans="1:22" ht="15.75">
      <c r="A47" s="340"/>
      <c r="B47" s="340"/>
      <c r="C47" s="340"/>
      <c r="D47" s="340"/>
      <c r="E47" s="340"/>
      <c r="F47" s="340"/>
      <c r="G47" s="340"/>
      <c r="H47" s="340"/>
      <c r="I47" s="340"/>
      <c r="J47" s="340"/>
      <c r="K47" s="340"/>
      <c r="L47" s="340"/>
      <c r="M47" s="340"/>
      <c r="N47" s="340"/>
      <c r="O47" s="340"/>
      <c r="P47" s="340"/>
      <c r="Q47" s="340"/>
      <c r="R47" s="340"/>
      <c r="S47" s="340"/>
      <c r="T47" s="340"/>
      <c r="U47" s="340"/>
      <c r="V47" s="340"/>
    </row>
    <row r="48" spans="1:22" ht="15.75">
      <c r="A48" s="340"/>
      <c r="B48" s="340"/>
      <c r="C48" s="340"/>
      <c r="D48" s="340"/>
      <c r="E48" s="340"/>
      <c r="F48" s="340"/>
      <c r="G48" s="340"/>
      <c r="H48" s="340"/>
      <c r="I48" s="340"/>
      <c r="J48" s="340"/>
      <c r="K48" s="340"/>
      <c r="L48" s="340"/>
      <c r="M48" s="340"/>
      <c r="N48" s="340"/>
      <c r="O48" s="340"/>
      <c r="P48" s="340"/>
      <c r="Q48" s="340"/>
      <c r="R48" s="340"/>
      <c r="S48" s="340"/>
      <c r="T48" s="340"/>
      <c r="U48" s="340"/>
      <c r="V48" s="340"/>
    </row>
    <row r="49" spans="1:22" ht="15.75">
      <c r="A49" s="340"/>
      <c r="B49" s="340"/>
      <c r="C49" s="340"/>
      <c r="D49" s="340"/>
      <c r="E49" s="340"/>
      <c r="F49" s="340"/>
      <c r="G49" s="340"/>
      <c r="H49" s="340"/>
      <c r="I49" s="340"/>
      <c r="J49" s="340"/>
      <c r="K49" s="340"/>
      <c r="L49" s="340"/>
      <c r="M49" s="340"/>
      <c r="N49" s="340"/>
      <c r="O49" s="340"/>
      <c r="P49" s="340"/>
      <c r="Q49" s="340"/>
      <c r="R49" s="340"/>
      <c r="S49" s="340"/>
      <c r="T49" s="340"/>
      <c r="U49" s="340"/>
      <c r="V49" s="340"/>
    </row>
    <row r="50" spans="1:22" ht="15.75">
      <c r="A50" s="340"/>
      <c r="B50" s="340"/>
      <c r="C50" s="340"/>
      <c r="D50" s="340"/>
      <c r="E50" s="340"/>
      <c r="F50" s="340"/>
      <c r="G50" s="340"/>
      <c r="H50" s="340"/>
      <c r="I50" s="340"/>
      <c r="J50" s="340"/>
      <c r="K50" s="340"/>
      <c r="L50" s="340"/>
      <c r="M50" s="340"/>
      <c r="N50" s="340"/>
      <c r="O50" s="340"/>
      <c r="P50" s="340"/>
      <c r="Q50" s="340"/>
      <c r="R50" s="340"/>
      <c r="S50" s="340"/>
      <c r="T50" s="340"/>
      <c r="U50" s="340"/>
      <c r="V50" s="340"/>
    </row>
    <row r="51" spans="1:22" ht="15.75">
      <c r="A51" s="340"/>
      <c r="B51" s="340"/>
      <c r="C51" s="340"/>
      <c r="D51" s="340"/>
      <c r="E51" s="340"/>
      <c r="F51" s="340"/>
      <c r="G51" s="340"/>
      <c r="H51" s="340"/>
      <c r="I51" s="340"/>
      <c r="J51" s="340"/>
      <c r="K51" s="340"/>
      <c r="L51" s="340"/>
      <c r="M51" s="340"/>
      <c r="N51" s="340"/>
      <c r="O51" s="340"/>
      <c r="P51" s="340"/>
      <c r="Q51" s="340"/>
      <c r="R51" s="340"/>
      <c r="S51" s="340"/>
      <c r="T51" s="340"/>
      <c r="U51" s="340"/>
      <c r="V51" s="340"/>
    </row>
    <row r="52" spans="1:22" ht="15.75">
      <c r="A52" s="340"/>
      <c r="B52" s="340"/>
      <c r="C52" s="340"/>
      <c r="D52" s="340"/>
      <c r="E52" s="340"/>
      <c r="F52" s="340"/>
      <c r="G52" s="340"/>
      <c r="H52" s="340"/>
      <c r="I52" s="340"/>
      <c r="J52" s="340"/>
      <c r="K52" s="340"/>
      <c r="L52" s="340"/>
      <c r="M52" s="340"/>
      <c r="N52" s="340"/>
      <c r="O52" s="340"/>
      <c r="P52" s="340"/>
      <c r="Q52" s="340"/>
      <c r="R52" s="340"/>
      <c r="S52" s="340"/>
      <c r="T52" s="340"/>
      <c r="U52" s="340"/>
      <c r="V52" s="340"/>
    </row>
    <row r="53" spans="1:22" ht="15.75">
      <c r="A53" s="340"/>
      <c r="B53" s="340"/>
      <c r="C53" s="340"/>
      <c r="D53" s="340"/>
      <c r="E53" s="340"/>
      <c r="F53" s="340"/>
      <c r="G53" s="340"/>
      <c r="H53" s="340"/>
      <c r="I53" s="340"/>
      <c r="J53" s="340"/>
      <c r="K53" s="340"/>
      <c r="L53" s="340"/>
      <c r="M53" s="340"/>
      <c r="N53" s="340"/>
      <c r="O53" s="340"/>
      <c r="P53" s="340"/>
      <c r="Q53" s="340"/>
      <c r="R53" s="340"/>
      <c r="S53" s="340"/>
      <c r="T53" s="340"/>
      <c r="U53" s="340"/>
      <c r="V53" s="340"/>
    </row>
    <row r="54" spans="1:22" ht="15.75">
      <c r="A54" s="340"/>
      <c r="B54" s="340"/>
      <c r="C54" s="340"/>
      <c r="D54" s="340"/>
      <c r="E54" s="340"/>
      <c r="F54" s="340"/>
      <c r="G54" s="340"/>
      <c r="H54" s="340"/>
      <c r="I54" s="340"/>
      <c r="J54" s="340"/>
      <c r="K54" s="340"/>
      <c r="L54" s="340"/>
      <c r="M54" s="340"/>
      <c r="N54" s="340"/>
      <c r="O54" s="340"/>
      <c r="P54" s="340"/>
      <c r="Q54" s="340"/>
      <c r="R54" s="340"/>
      <c r="S54" s="340"/>
      <c r="T54" s="340"/>
      <c r="U54" s="340"/>
      <c r="V54" s="340"/>
    </row>
    <row r="55" spans="1:22" ht="15.75">
      <c r="A55" s="340"/>
      <c r="B55" s="340"/>
      <c r="C55" s="340"/>
      <c r="D55" s="340"/>
      <c r="E55" s="340"/>
      <c r="F55" s="340"/>
      <c r="G55" s="340"/>
      <c r="H55" s="340"/>
      <c r="I55" s="340"/>
      <c r="J55" s="340"/>
      <c r="K55" s="340"/>
      <c r="L55" s="340"/>
      <c r="M55" s="340"/>
      <c r="N55" s="340"/>
      <c r="O55" s="340"/>
      <c r="P55" s="340"/>
      <c r="Q55" s="340"/>
      <c r="R55" s="340"/>
      <c r="S55" s="340"/>
      <c r="T55" s="340"/>
      <c r="U55" s="340"/>
      <c r="V55" s="340"/>
    </row>
    <row r="56" spans="1:22" ht="15.75">
      <c r="A56" s="340"/>
      <c r="B56" s="340"/>
      <c r="C56" s="340"/>
      <c r="D56" s="340"/>
      <c r="E56" s="340"/>
      <c r="F56" s="340"/>
      <c r="G56" s="340"/>
      <c r="H56" s="340"/>
      <c r="I56" s="340"/>
      <c r="J56" s="340"/>
      <c r="K56" s="340"/>
      <c r="L56" s="340"/>
      <c r="M56" s="340"/>
      <c r="N56" s="340"/>
      <c r="O56" s="340"/>
      <c r="P56" s="340"/>
      <c r="Q56" s="340"/>
      <c r="R56" s="340"/>
      <c r="S56" s="340"/>
      <c r="T56" s="340"/>
      <c r="U56" s="340"/>
      <c r="V56" s="340"/>
    </row>
    <row r="57" spans="1:22" ht="15.75">
      <c r="A57" s="340"/>
      <c r="B57" s="340"/>
      <c r="C57" s="340"/>
      <c r="D57" s="340"/>
      <c r="E57" s="340"/>
      <c r="F57" s="340"/>
      <c r="G57" s="340"/>
      <c r="H57" s="340"/>
      <c r="I57" s="340"/>
      <c r="J57" s="340"/>
      <c r="K57" s="340"/>
      <c r="L57" s="340"/>
      <c r="M57" s="340"/>
      <c r="N57" s="340"/>
      <c r="O57" s="340"/>
      <c r="P57" s="340"/>
      <c r="Q57" s="340"/>
      <c r="R57" s="340"/>
      <c r="S57" s="340"/>
      <c r="T57" s="340"/>
      <c r="U57" s="340"/>
      <c r="V57" s="340"/>
    </row>
    <row r="58" spans="1:22" ht="15.75">
      <c r="A58" s="340"/>
      <c r="B58" s="340"/>
      <c r="C58" s="340"/>
      <c r="D58" s="340"/>
      <c r="E58" s="340"/>
      <c r="F58" s="340"/>
      <c r="G58" s="340"/>
      <c r="H58" s="340"/>
      <c r="I58" s="340"/>
      <c r="J58" s="340"/>
      <c r="K58" s="340"/>
      <c r="L58" s="340"/>
      <c r="M58" s="340"/>
      <c r="N58" s="340"/>
      <c r="O58" s="340"/>
      <c r="P58" s="340"/>
      <c r="Q58" s="340"/>
      <c r="R58" s="340"/>
      <c r="S58" s="340"/>
      <c r="T58" s="340"/>
      <c r="U58" s="340"/>
      <c r="V58" s="340"/>
    </row>
    <row r="59" spans="1:22" ht="15.75">
      <c r="A59" s="340"/>
      <c r="B59" s="340"/>
      <c r="C59" s="340"/>
      <c r="D59" s="340"/>
      <c r="E59" s="340"/>
      <c r="F59" s="340"/>
      <c r="G59" s="340"/>
      <c r="H59" s="340"/>
      <c r="I59" s="340"/>
      <c r="J59" s="340"/>
      <c r="K59" s="340"/>
      <c r="L59" s="340"/>
      <c r="M59" s="340"/>
      <c r="N59" s="340"/>
      <c r="O59" s="340"/>
      <c r="P59" s="340"/>
      <c r="Q59" s="340"/>
      <c r="R59" s="340"/>
      <c r="S59" s="340"/>
      <c r="T59" s="340"/>
      <c r="U59" s="340"/>
      <c r="V59" s="340"/>
    </row>
    <row r="60" spans="1:22" ht="15.75">
      <c r="A60" s="340"/>
      <c r="B60" s="340"/>
      <c r="C60" s="340"/>
      <c r="D60" s="340"/>
      <c r="E60" s="340"/>
      <c r="F60" s="340"/>
      <c r="G60" s="340"/>
      <c r="H60" s="340"/>
      <c r="I60" s="340"/>
      <c r="J60" s="340"/>
      <c r="K60" s="340"/>
      <c r="L60" s="340"/>
      <c r="M60" s="340"/>
      <c r="N60" s="340"/>
      <c r="O60" s="340"/>
      <c r="P60" s="340"/>
      <c r="Q60" s="340"/>
      <c r="R60" s="340"/>
      <c r="S60" s="340"/>
      <c r="T60" s="340"/>
      <c r="U60" s="340"/>
      <c r="V60" s="340"/>
    </row>
    <row r="61" spans="1:22" ht="15.75">
      <c r="A61" s="340"/>
      <c r="B61" s="340"/>
      <c r="C61" s="340"/>
      <c r="D61" s="340"/>
      <c r="E61" s="340"/>
      <c r="F61" s="340"/>
      <c r="G61" s="340"/>
      <c r="H61" s="340"/>
      <c r="I61" s="340"/>
      <c r="J61" s="340"/>
      <c r="K61" s="340"/>
      <c r="L61" s="340"/>
      <c r="M61" s="340"/>
      <c r="N61" s="340"/>
      <c r="O61" s="340"/>
      <c r="P61" s="340"/>
      <c r="Q61" s="340"/>
      <c r="R61" s="340"/>
      <c r="S61" s="340"/>
      <c r="T61" s="340"/>
      <c r="U61" s="340"/>
      <c r="V61" s="340"/>
    </row>
    <row r="62" spans="1:22" ht="15.75">
      <c r="A62" s="340"/>
      <c r="B62" s="340"/>
      <c r="C62" s="340"/>
      <c r="D62" s="340"/>
      <c r="E62" s="340"/>
      <c r="F62" s="340"/>
      <c r="G62" s="340"/>
      <c r="H62" s="340"/>
      <c r="I62" s="340"/>
      <c r="J62" s="340"/>
      <c r="K62" s="340"/>
      <c r="L62" s="340"/>
      <c r="M62" s="340"/>
      <c r="N62" s="340"/>
      <c r="O62" s="340"/>
      <c r="P62" s="340"/>
      <c r="Q62" s="340"/>
      <c r="R62" s="340"/>
      <c r="S62" s="340"/>
      <c r="T62" s="340"/>
      <c r="U62" s="340"/>
      <c r="V62" s="340"/>
    </row>
    <row r="63" spans="1:22" ht="15.75">
      <c r="A63" s="340"/>
      <c r="B63" s="340"/>
      <c r="C63" s="340"/>
      <c r="D63" s="340"/>
      <c r="E63" s="340"/>
      <c r="F63" s="340"/>
      <c r="G63" s="340"/>
      <c r="H63" s="340"/>
      <c r="I63" s="340"/>
      <c r="J63" s="340"/>
      <c r="K63" s="340"/>
      <c r="L63" s="340"/>
      <c r="M63" s="340"/>
      <c r="N63" s="340"/>
      <c r="O63" s="340"/>
      <c r="P63" s="340"/>
      <c r="Q63" s="340"/>
      <c r="R63" s="340"/>
      <c r="S63" s="340"/>
      <c r="T63" s="340"/>
      <c r="U63" s="340"/>
      <c r="V63" s="340"/>
    </row>
    <row r="64" spans="1:22" ht="15.75">
      <c r="A64" s="340"/>
      <c r="B64" s="340"/>
      <c r="C64" s="340"/>
      <c r="D64" s="340"/>
      <c r="E64" s="340"/>
      <c r="F64" s="340"/>
      <c r="G64" s="340"/>
      <c r="H64" s="340"/>
      <c r="I64" s="340"/>
      <c r="J64" s="340"/>
      <c r="K64" s="340"/>
      <c r="L64" s="340"/>
      <c r="M64" s="340"/>
      <c r="N64" s="340"/>
      <c r="O64" s="340"/>
      <c r="P64" s="340"/>
      <c r="Q64" s="340"/>
      <c r="R64" s="340"/>
      <c r="S64" s="340"/>
      <c r="T64" s="340"/>
      <c r="U64" s="340"/>
      <c r="V64" s="340"/>
    </row>
    <row r="65" spans="1:22" ht="15.75">
      <c r="A65" s="340"/>
      <c r="B65" s="340"/>
      <c r="C65" s="340"/>
      <c r="D65" s="340"/>
      <c r="E65" s="340"/>
      <c r="F65" s="340"/>
      <c r="G65" s="340"/>
      <c r="H65" s="340"/>
      <c r="I65" s="340"/>
      <c r="J65" s="340"/>
      <c r="K65" s="340"/>
      <c r="L65" s="340"/>
      <c r="M65" s="340"/>
      <c r="N65" s="340"/>
      <c r="O65" s="340"/>
      <c r="P65" s="340"/>
      <c r="Q65" s="340"/>
      <c r="R65" s="340"/>
      <c r="S65" s="340"/>
      <c r="T65" s="340"/>
      <c r="U65" s="340"/>
      <c r="V65" s="340"/>
    </row>
    <row r="66" spans="1:22" ht="15.75">
      <c r="A66" s="340"/>
      <c r="B66" s="340"/>
      <c r="C66" s="340"/>
      <c r="D66" s="340"/>
      <c r="E66" s="340"/>
      <c r="F66" s="340"/>
      <c r="G66" s="340"/>
      <c r="H66" s="340"/>
      <c r="I66" s="340"/>
      <c r="J66" s="340"/>
      <c r="K66" s="340"/>
      <c r="L66" s="340"/>
      <c r="M66" s="340"/>
      <c r="N66" s="340"/>
      <c r="O66" s="340"/>
      <c r="P66" s="340"/>
      <c r="Q66" s="340"/>
      <c r="R66" s="340"/>
      <c r="S66" s="340"/>
      <c r="T66" s="340"/>
      <c r="U66" s="340"/>
      <c r="V66" s="340"/>
    </row>
    <row r="67" spans="1:22" ht="15.75">
      <c r="A67" s="340"/>
      <c r="B67" s="340"/>
      <c r="C67" s="340"/>
      <c r="D67" s="340"/>
      <c r="E67" s="340"/>
      <c r="F67" s="340"/>
      <c r="G67" s="340"/>
      <c r="H67" s="340"/>
      <c r="I67" s="340"/>
      <c r="J67" s="340"/>
      <c r="K67" s="340"/>
      <c r="L67" s="340"/>
      <c r="M67" s="340"/>
      <c r="N67" s="340"/>
      <c r="O67" s="340"/>
      <c r="P67" s="340"/>
      <c r="Q67" s="340"/>
      <c r="R67" s="340"/>
      <c r="S67" s="340"/>
      <c r="T67" s="340"/>
      <c r="U67" s="340"/>
      <c r="V67" s="340"/>
    </row>
  </sheetData>
  <mergeCells count="11">
    <mergeCell ref="U3:U4"/>
    <mergeCell ref="A1:U1"/>
    <mergeCell ref="A3:A4"/>
    <mergeCell ref="B3:B4"/>
    <mergeCell ref="C3:C4"/>
    <mergeCell ref="D3:D4"/>
    <mergeCell ref="E3:K3"/>
    <mergeCell ref="L3:L4"/>
    <mergeCell ref="M3:M4"/>
    <mergeCell ref="N3:S3"/>
    <mergeCell ref="T3:T4"/>
  </mergeCells>
  <pageMargins left="0.24" right="0.16" top="0.2" bottom="0.2" header="0.2" footer="0.2"/>
  <pageSetup paperSize="9" orientation="landscape"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64"/>
  <sheetViews>
    <sheetView workbookViewId="0">
      <selection activeCell="G33" sqref="G33"/>
    </sheetView>
  </sheetViews>
  <sheetFormatPr defaultRowHeight="15"/>
  <cols>
    <col min="1" max="1" width="4.7109375" style="279" customWidth="1"/>
    <col min="2" max="2" width="18.7109375" style="279" customWidth="1"/>
    <col min="3" max="3" width="24" style="279" customWidth="1"/>
    <col min="4" max="6" width="9.140625" style="279"/>
    <col min="7" max="7" width="10.28515625" style="279" bestFit="1" customWidth="1"/>
    <col min="8" max="8" width="13.28515625" style="279" customWidth="1"/>
    <col min="9" max="9" width="12.7109375" style="279" customWidth="1"/>
    <col min="10" max="13" width="11.140625" style="279" customWidth="1"/>
    <col min="14" max="14" width="14.28515625" style="279" customWidth="1"/>
    <col min="15" max="15" width="11.140625" style="279" customWidth="1"/>
    <col min="16" max="256" width="9.140625" style="279"/>
    <col min="257" max="257" width="4.7109375" style="279" customWidth="1"/>
    <col min="258" max="258" width="18.7109375" style="279" customWidth="1"/>
    <col min="259" max="259" width="24" style="279" customWidth="1"/>
    <col min="260" max="262" width="9.140625" style="279"/>
    <col min="263" max="263" width="10.28515625" style="279" bestFit="1" customWidth="1"/>
    <col min="264" max="264" width="13.28515625" style="279" customWidth="1"/>
    <col min="265" max="265" width="12.7109375" style="279" customWidth="1"/>
    <col min="266" max="269" width="11.140625" style="279" customWidth="1"/>
    <col min="270" max="270" width="14.28515625" style="279" customWidth="1"/>
    <col min="271" max="271" width="11.140625" style="279" customWidth="1"/>
    <col min="272" max="512" width="9.140625" style="279"/>
    <col min="513" max="513" width="4.7109375" style="279" customWidth="1"/>
    <col min="514" max="514" width="18.7109375" style="279" customWidth="1"/>
    <col min="515" max="515" width="24" style="279" customWidth="1"/>
    <col min="516" max="518" width="9.140625" style="279"/>
    <col min="519" max="519" width="10.28515625" style="279" bestFit="1" customWidth="1"/>
    <col min="520" max="520" width="13.28515625" style="279" customWidth="1"/>
    <col min="521" max="521" width="12.7109375" style="279" customWidth="1"/>
    <col min="522" max="525" width="11.140625" style="279" customWidth="1"/>
    <col min="526" max="526" width="14.28515625" style="279" customWidth="1"/>
    <col min="527" max="527" width="11.140625" style="279" customWidth="1"/>
    <col min="528" max="768" width="9.140625" style="279"/>
    <col min="769" max="769" width="4.7109375" style="279" customWidth="1"/>
    <col min="770" max="770" width="18.7109375" style="279" customWidth="1"/>
    <col min="771" max="771" width="24" style="279" customWidth="1"/>
    <col min="772" max="774" width="9.140625" style="279"/>
    <col min="775" max="775" width="10.28515625" style="279" bestFit="1" customWidth="1"/>
    <col min="776" max="776" width="13.28515625" style="279" customWidth="1"/>
    <col min="777" max="777" width="12.7109375" style="279" customWidth="1"/>
    <col min="778" max="781" width="11.140625" style="279" customWidth="1"/>
    <col min="782" max="782" width="14.28515625" style="279" customWidth="1"/>
    <col min="783" max="783" width="11.140625" style="279" customWidth="1"/>
    <col min="784" max="1024" width="9.140625" style="279"/>
    <col min="1025" max="1025" width="4.7109375" style="279" customWidth="1"/>
    <col min="1026" max="1026" width="18.7109375" style="279" customWidth="1"/>
    <col min="1027" max="1027" width="24" style="279" customWidth="1"/>
    <col min="1028" max="1030" width="9.140625" style="279"/>
    <col min="1031" max="1031" width="10.28515625" style="279" bestFit="1" customWidth="1"/>
    <col min="1032" max="1032" width="13.28515625" style="279" customWidth="1"/>
    <col min="1033" max="1033" width="12.7109375" style="279" customWidth="1"/>
    <col min="1034" max="1037" width="11.140625" style="279" customWidth="1"/>
    <col min="1038" max="1038" width="14.28515625" style="279" customWidth="1"/>
    <col min="1039" max="1039" width="11.140625" style="279" customWidth="1"/>
    <col min="1040" max="1280" width="9.140625" style="279"/>
    <col min="1281" max="1281" width="4.7109375" style="279" customWidth="1"/>
    <col min="1282" max="1282" width="18.7109375" style="279" customWidth="1"/>
    <col min="1283" max="1283" width="24" style="279" customWidth="1"/>
    <col min="1284" max="1286" width="9.140625" style="279"/>
    <col min="1287" max="1287" width="10.28515625" style="279" bestFit="1" customWidth="1"/>
    <col min="1288" max="1288" width="13.28515625" style="279" customWidth="1"/>
    <col min="1289" max="1289" width="12.7109375" style="279" customWidth="1"/>
    <col min="1290" max="1293" width="11.140625" style="279" customWidth="1"/>
    <col min="1294" max="1294" width="14.28515625" style="279" customWidth="1"/>
    <col min="1295" max="1295" width="11.140625" style="279" customWidth="1"/>
    <col min="1296" max="1536" width="9.140625" style="279"/>
    <col min="1537" max="1537" width="4.7109375" style="279" customWidth="1"/>
    <col min="1538" max="1538" width="18.7109375" style="279" customWidth="1"/>
    <col min="1539" max="1539" width="24" style="279" customWidth="1"/>
    <col min="1540" max="1542" width="9.140625" style="279"/>
    <col min="1543" max="1543" width="10.28515625" style="279" bestFit="1" customWidth="1"/>
    <col min="1544" max="1544" width="13.28515625" style="279" customWidth="1"/>
    <col min="1545" max="1545" width="12.7109375" style="279" customWidth="1"/>
    <col min="1546" max="1549" width="11.140625" style="279" customWidth="1"/>
    <col min="1550" max="1550" width="14.28515625" style="279" customWidth="1"/>
    <col min="1551" max="1551" width="11.140625" style="279" customWidth="1"/>
    <col min="1552" max="1792" width="9.140625" style="279"/>
    <col min="1793" max="1793" width="4.7109375" style="279" customWidth="1"/>
    <col min="1794" max="1794" width="18.7109375" style="279" customWidth="1"/>
    <col min="1795" max="1795" width="24" style="279" customWidth="1"/>
    <col min="1796" max="1798" width="9.140625" style="279"/>
    <col min="1799" max="1799" width="10.28515625" style="279" bestFit="1" customWidth="1"/>
    <col min="1800" max="1800" width="13.28515625" style="279" customWidth="1"/>
    <col min="1801" max="1801" width="12.7109375" style="279" customWidth="1"/>
    <col min="1802" max="1805" width="11.140625" style="279" customWidth="1"/>
    <col min="1806" max="1806" width="14.28515625" style="279" customWidth="1"/>
    <col min="1807" max="1807" width="11.140625" style="279" customWidth="1"/>
    <col min="1808" max="2048" width="9.140625" style="279"/>
    <col min="2049" max="2049" width="4.7109375" style="279" customWidth="1"/>
    <col min="2050" max="2050" width="18.7109375" style="279" customWidth="1"/>
    <col min="2051" max="2051" width="24" style="279" customWidth="1"/>
    <col min="2052" max="2054" width="9.140625" style="279"/>
    <col min="2055" max="2055" width="10.28515625" style="279" bestFit="1" customWidth="1"/>
    <col min="2056" max="2056" width="13.28515625" style="279" customWidth="1"/>
    <col min="2057" max="2057" width="12.7109375" style="279" customWidth="1"/>
    <col min="2058" max="2061" width="11.140625" style="279" customWidth="1"/>
    <col min="2062" max="2062" width="14.28515625" style="279" customWidth="1"/>
    <col min="2063" max="2063" width="11.140625" style="279" customWidth="1"/>
    <col min="2064" max="2304" width="9.140625" style="279"/>
    <col min="2305" max="2305" width="4.7109375" style="279" customWidth="1"/>
    <col min="2306" max="2306" width="18.7109375" style="279" customWidth="1"/>
    <col min="2307" max="2307" width="24" style="279" customWidth="1"/>
    <col min="2308" max="2310" width="9.140625" style="279"/>
    <col min="2311" max="2311" width="10.28515625" style="279" bestFit="1" customWidth="1"/>
    <col min="2312" max="2312" width="13.28515625" style="279" customWidth="1"/>
    <col min="2313" max="2313" width="12.7109375" style="279" customWidth="1"/>
    <col min="2314" max="2317" width="11.140625" style="279" customWidth="1"/>
    <col min="2318" max="2318" width="14.28515625" style="279" customWidth="1"/>
    <col min="2319" max="2319" width="11.140625" style="279" customWidth="1"/>
    <col min="2320" max="2560" width="9.140625" style="279"/>
    <col min="2561" max="2561" width="4.7109375" style="279" customWidth="1"/>
    <col min="2562" max="2562" width="18.7109375" style="279" customWidth="1"/>
    <col min="2563" max="2563" width="24" style="279" customWidth="1"/>
    <col min="2564" max="2566" width="9.140625" style="279"/>
    <col min="2567" max="2567" width="10.28515625" style="279" bestFit="1" customWidth="1"/>
    <col min="2568" max="2568" width="13.28515625" style="279" customWidth="1"/>
    <col min="2569" max="2569" width="12.7109375" style="279" customWidth="1"/>
    <col min="2570" max="2573" width="11.140625" style="279" customWidth="1"/>
    <col min="2574" max="2574" width="14.28515625" style="279" customWidth="1"/>
    <col min="2575" max="2575" width="11.140625" style="279" customWidth="1"/>
    <col min="2576" max="2816" width="9.140625" style="279"/>
    <col min="2817" max="2817" width="4.7109375" style="279" customWidth="1"/>
    <col min="2818" max="2818" width="18.7109375" style="279" customWidth="1"/>
    <col min="2819" max="2819" width="24" style="279" customWidth="1"/>
    <col min="2820" max="2822" width="9.140625" style="279"/>
    <col min="2823" max="2823" width="10.28515625" style="279" bestFit="1" customWidth="1"/>
    <col min="2824" max="2824" width="13.28515625" style="279" customWidth="1"/>
    <col min="2825" max="2825" width="12.7109375" style="279" customWidth="1"/>
    <col min="2826" max="2829" width="11.140625" style="279" customWidth="1"/>
    <col min="2830" max="2830" width="14.28515625" style="279" customWidth="1"/>
    <col min="2831" max="2831" width="11.140625" style="279" customWidth="1"/>
    <col min="2832" max="3072" width="9.140625" style="279"/>
    <col min="3073" max="3073" width="4.7109375" style="279" customWidth="1"/>
    <col min="3074" max="3074" width="18.7109375" style="279" customWidth="1"/>
    <col min="3075" max="3075" width="24" style="279" customWidth="1"/>
    <col min="3076" max="3078" width="9.140625" style="279"/>
    <col min="3079" max="3079" width="10.28515625" style="279" bestFit="1" customWidth="1"/>
    <col min="3080" max="3080" width="13.28515625" style="279" customWidth="1"/>
    <col min="3081" max="3081" width="12.7109375" style="279" customWidth="1"/>
    <col min="3082" max="3085" width="11.140625" style="279" customWidth="1"/>
    <col min="3086" max="3086" width="14.28515625" style="279" customWidth="1"/>
    <col min="3087" max="3087" width="11.140625" style="279" customWidth="1"/>
    <col min="3088" max="3328" width="9.140625" style="279"/>
    <col min="3329" max="3329" width="4.7109375" style="279" customWidth="1"/>
    <col min="3330" max="3330" width="18.7109375" style="279" customWidth="1"/>
    <col min="3331" max="3331" width="24" style="279" customWidth="1"/>
    <col min="3332" max="3334" width="9.140625" style="279"/>
    <col min="3335" max="3335" width="10.28515625" style="279" bestFit="1" customWidth="1"/>
    <col min="3336" max="3336" width="13.28515625" style="279" customWidth="1"/>
    <col min="3337" max="3337" width="12.7109375" style="279" customWidth="1"/>
    <col min="3338" max="3341" width="11.140625" style="279" customWidth="1"/>
    <col min="3342" max="3342" width="14.28515625" style="279" customWidth="1"/>
    <col min="3343" max="3343" width="11.140625" style="279" customWidth="1"/>
    <col min="3344" max="3584" width="9.140625" style="279"/>
    <col min="3585" max="3585" width="4.7109375" style="279" customWidth="1"/>
    <col min="3586" max="3586" width="18.7109375" style="279" customWidth="1"/>
    <col min="3587" max="3587" width="24" style="279" customWidth="1"/>
    <col min="3588" max="3590" width="9.140625" style="279"/>
    <col min="3591" max="3591" width="10.28515625" style="279" bestFit="1" customWidth="1"/>
    <col min="3592" max="3592" width="13.28515625" style="279" customWidth="1"/>
    <col min="3593" max="3593" width="12.7109375" style="279" customWidth="1"/>
    <col min="3594" max="3597" width="11.140625" style="279" customWidth="1"/>
    <col min="3598" max="3598" width="14.28515625" style="279" customWidth="1"/>
    <col min="3599" max="3599" width="11.140625" style="279" customWidth="1"/>
    <col min="3600" max="3840" width="9.140625" style="279"/>
    <col min="3841" max="3841" width="4.7109375" style="279" customWidth="1"/>
    <col min="3842" max="3842" width="18.7109375" style="279" customWidth="1"/>
    <col min="3843" max="3843" width="24" style="279" customWidth="1"/>
    <col min="3844" max="3846" width="9.140625" style="279"/>
    <col min="3847" max="3847" width="10.28515625" style="279" bestFit="1" customWidth="1"/>
    <col min="3848" max="3848" width="13.28515625" style="279" customWidth="1"/>
    <col min="3849" max="3849" width="12.7109375" style="279" customWidth="1"/>
    <col min="3850" max="3853" width="11.140625" style="279" customWidth="1"/>
    <col min="3854" max="3854" width="14.28515625" style="279" customWidth="1"/>
    <col min="3855" max="3855" width="11.140625" style="279" customWidth="1"/>
    <col min="3856" max="4096" width="9.140625" style="279"/>
    <col min="4097" max="4097" width="4.7109375" style="279" customWidth="1"/>
    <col min="4098" max="4098" width="18.7109375" style="279" customWidth="1"/>
    <col min="4099" max="4099" width="24" style="279" customWidth="1"/>
    <col min="4100" max="4102" width="9.140625" style="279"/>
    <col min="4103" max="4103" width="10.28515625" style="279" bestFit="1" customWidth="1"/>
    <col min="4104" max="4104" width="13.28515625" style="279" customWidth="1"/>
    <col min="4105" max="4105" width="12.7109375" style="279" customWidth="1"/>
    <col min="4106" max="4109" width="11.140625" style="279" customWidth="1"/>
    <col min="4110" max="4110" width="14.28515625" style="279" customWidth="1"/>
    <col min="4111" max="4111" width="11.140625" style="279" customWidth="1"/>
    <col min="4112" max="4352" width="9.140625" style="279"/>
    <col min="4353" max="4353" width="4.7109375" style="279" customWidth="1"/>
    <col min="4354" max="4354" width="18.7109375" style="279" customWidth="1"/>
    <col min="4355" max="4355" width="24" style="279" customWidth="1"/>
    <col min="4356" max="4358" width="9.140625" style="279"/>
    <col min="4359" max="4359" width="10.28515625" style="279" bestFit="1" customWidth="1"/>
    <col min="4360" max="4360" width="13.28515625" style="279" customWidth="1"/>
    <col min="4361" max="4361" width="12.7109375" style="279" customWidth="1"/>
    <col min="4362" max="4365" width="11.140625" style="279" customWidth="1"/>
    <col min="4366" max="4366" width="14.28515625" style="279" customWidth="1"/>
    <col min="4367" max="4367" width="11.140625" style="279" customWidth="1"/>
    <col min="4368" max="4608" width="9.140625" style="279"/>
    <col min="4609" max="4609" width="4.7109375" style="279" customWidth="1"/>
    <col min="4610" max="4610" width="18.7109375" style="279" customWidth="1"/>
    <col min="4611" max="4611" width="24" style="279" customWidth="1"/>
    <col min="4612" max="4614" width="9.140625" style="279"/>
    <col min="4615" max="4615" width="10.28515625" style="279" bestFit="1" customWidth="1"/>
    <col min="4616" max="4616" width="13.28515625" style="279" customWidth="1"/>
    <col min="4617" max="4617" width="12.7109375" style="279" customWidth="1"/>
    <col min="4618" max="4621" width="11.140625" style="279" customWidth="1"/>
    <col min="4622" max="4622" width="14.28515625" style="279" customWidth="1"/>
    <col min="4623" max="4623" width="11.140625" style="279" customWidth="1"/>
    <col min="4624" max="4864" width="9.140625" style="279"/>
    <col min="4865" max="4865" width="4.7109375" style="279" customWidth="1"/>
    <col min="4866" max="4866" width="18.7109375" style="279" customWidth="1"/>
    <col min="4867" max="4867" width="24" style="279" customWidth="1"/>
    <col min="4868" max="4870" width="9.140625" style="279"/>
    <col min="4871" max="4871" width="10.28515625" style="279" bestFit="1" customWidth="1"/>
    <col min="4872" max="4872" width="13.28515625" style="279" customWidth="1"/>
    <col min="4873" max="4873" width="12.7109375" style="279" customWidth="1"/>
    <col min="4874" max="4877" width="11.140625" style="279" customWidth="1"/>
    <col min="4878" max="4878" width="14.28515625" style="279" customWidth="1"/>
    <col min="4879" max="4879" width="11.140625" style="279" customWidth="1"/>
    <col min="4880" max="5120" width="9.140625" style="279"/>
    <col min="5121" max="5121" width="4.7109375" style="279" customWidth="1"/>
    <col min="5122" max="5122" width="18.7109375" style="279" customWidth="1"/>
    <col min="5123" max="5123" width="24" style="279" customWidth="1"/>
    <col min="5124" max="5126" width="9.140625" style="279"/>
    <col min="5127" max="5127" width="10.28515625" style="279" bestFit="1" customWidth="1"/>
    <col min="5128" max="5128" width="13.28515625" style="279" customWidth="1"/>
    <col min="5129" max="5129" width="12.7109375" style="279" customWidth="1"/>
    <col min="5130" max="5133" width="11.140625" style="279" customWidth="1"/>
    <col min="5134" max="5134" width="14.28515625" style="279" customWidth="1"/>
    <col min="5135" max="5135" width="11.140625" style="279" customWidth="1"/>
    <col min="5136" max="5376" width="9.140625" style="279"/>
    <col min="5377" max="5377" width="4.7109375" style="279" customWidth="1"/>
    <col min="5378" max="5378" width="18.7109375" style="279" customWidth="1"/>
    <col min="5379" max="5379" width="24" style="279" customWidth="1"/>
    <col min="5380" max="5382" width="9.140625" style="279"/>
    <col min="5383" max="5383" width="10.28515625" style="279" bestFit="1" customWidth="1"/>
    <col min="5384" max="5384" width="13.28515625" style="279" customWidth="1"/>
    <col min="5385" max="5385" width="12.7109375" style="279" customWidth="1"/>
    <col min="5386" max="5389" width="11.140625" style="279" customWidth="1"/>
    <col min="5390" max="5390" width="14.28515625" style="279" customWidth="1"/>
    <col min="5391" max="5391" width="11.140625" style="279" customWidth="1"/>
    <col min="5392" max="5632" width="9.140625" style="279"/>
    <col min="5633" max="5633" width="4.7109375" style="279" customWidth="1"/>
    <col min="5634" max="5634" width="18.7109375" style="279" customWidth="1"/>
    <col min="5635" max="5635" width="24" style="279" customWidth="1"/>
    <col min="5636" max="5638" width="9.140625" style="279"/>
    <col min="5639" max="5639" width="10.28515625" style="279" bestFit="1" customWidth="1"/>
    <col min="5640" max="5640" width="13.28515625" style="279" customWidth="1"/>
    <col min="5641" max="5641" width="12.7109375" style="279" customWidth="1"/>
    <col min="5642" max="5645" width="11.140625" style="279" customWidth="1"/>
    <col min="5646" max="5646" width="14.28515625" style="279" customWidth="1"/>
    <col min="5647" max="5647" width="11.140625" style="279" customWidth="1"/>
    <col min="5648" max="5888" width="9.140625" style="279"/>
    <col min="5889" max="5889" width="4.7109375" style="279" customWidth="1"/>
    <col min="5890" max="5890" width="18.7109375" style="279" customWidth="1"/>
    <col min="5891" max="5891" width="24" style="279" customWidth="1"/>
    <col min="5892" max="5894" width="9.140625" style="279"/>
    <col min="5895" max="5895" width="10.28515625" style="279" bestFit="1" customWidth="1"/>
    <col min="5896" max="5896" width="13.28515625" style="279" customWidth="1"/>
    <col min="5897" max="5897" width="12.7109375" style="279" customWidth="1"/>
    <col min="5898" max="5901" width="11.140625" style="279" customWidth="1"/>
    <col min="5902" max="5902" width="14.28515625" style="279" customWidth="1"/>
    <col min="5903" max="5903" width="11.140625" style="279" customWidth="1"/>
    <col min="5904" max="6144" width="9.140625" style="279"/>
    <col min="6145" max="6145" width="4.7109375" style="279" customWidth="1"/>
    <col min="6146" max="6146" width="18.7109375" style="279" customWidth="1"/>
    <col min="6147" max="6147" width="24" style="279" customWidth="1"/>
    <col min="6148" max="6150" width="9.140625" style="279"/>
    <col min="6151" max="6151" width="10.28515625" style="279" bestFit="1" customWidth="1"/>
    <col min="6152" max="6152" width="13.28515625" style="279" customWidth="1"/>
    <col min="6153" max="6153" width="12.7109375" style="279" customWidth="1"/>
    <col min="6154" max="6157" width="11.140625" style="279" customWidth="1"/>
    <col min="6158" max="6158" width="14.28515625" style="279" customWidth="1"/>
    <col min="6159" max="6159" width="11.140625" style="279" customWidth="1"/>
    <col min="6160" max="6400" width="9.140625" style="279"/>
    <col min="6401" max="6401" width="4.7109375" style="279" customWidth="1"/>
    <col min="6402" max="6402" width="18.7109375" style="279" customWidth="1"/>
    <col min="6403" max="6403" width="24" style="279" customWidth="1"/>
    <col min="6404" max="6406" width="9.140625" style="279"/>
    <col min="6407" max="6407" width="10.28515625" style="279" bestFit="1" customWidth="1"/>
    <col min="6408" max="6408" width="13.28515625" style="279" customWidth="1"/>
    <col min="6409" max="6409" width="12.7109375" style="279" customWidth="1"/>
    <col min="6410" max="6413" width="11.140625" style="279" customWidth="1"/>
    <col min="6414" max="6414" width="14.28515625" style="279" customWidth="1"/>
    <col min="6415" max="6415" width="11.140625" style="279" customWidth="1"/>
    <col min="6416" max="6656" width="9.140625" style="279"/>
    <col min="6657" max="6657" width="4.7109375" style="279" customWidth="1"/>
    <col min="6658" max="6658" width="18.7109375" style="279" customWidth="1"/>
    <col min="6659" max="6659" width="24" style="279" customWidth="1"/>
    <col min="6660" max="6662" width="9.140625" style="279"/>
    <col min="6663" max="6663" width="10.28515625" style="279" bestFit="1" customWidth="1"/>
    <col min="6664" max="6664" width="13.28515625" style="279" customWidth="1"/>
    <col min="6665" max="6665" width="12.7109375" style="279" customWidth="1"/>
    <col min="6666" max="6669" width="11.140625" style="279" customWidth="1"/>
    <col min="6670" max="6670" width="14.28515625" style="279" customWidth="1"/>
    <col min="6671" max="6671" width="11.140625" style="279" customWidth="1"/>
    <col min="6672" max="6912" width="9.140625" style="279"/>
    <col min="6913" max="6913" width="4.7109375" style="279" customWidth="1"/>
    <col min="6914" max="6914" width="18.7109375" style="279" customWidth="1"/>
    <col min="6915" max="6915" width="24" style="279" customWidth="1"/>
    <col min="6916" max="6918" width="9.140625" style="279"/>
    <col min="6919" max="6919" width="10.28515625" style="279" bestFit="1" customWidth="1"/>
    <col min="6920" max="6920" width="13.28515625" style="279" customWidth="1"/>
    <col min="6921" max="6921" width="12.7109375" style="279" customWidth="1"/>
    <col min="6922" max="6925" width="11.140625" style="279" customWidth="1"/>
    <col min="6926" max="6926" width="14.28515625" style="279" customWidth="1"/>
    <col min="6927" max="6927" width="11.140625" style="279" customWidth="1"/>
    <col min="6928" max="7168" width="9.140625" style="279"/>
    <col min="7169" max="7169" width="4.7109375" style="279" customWidth="1"/>
    <col min="7170" max="7170" width="18.7109375" style="279" customWidth="1"/>
    <col min="7171" max="7171" width="24" style="279" customWidth="1"/>
    <col min="7172" max="7174" width="9.140625" style="279"/>
    <col min="7175" max="7175" width="10.28515625" style="279" bestFit="1" customWidth="1"/>
    <col min="7176" max="7176" width="13.28515625" style="279" customWidth="1"/>
    <col min="7177" max="7177" width="12.7109375" style="279" customWidth="1"/>
    <col min="7178" max="7181" width="11.140625" style="279" customWidth="1"/>
    <col min="7182" max="7182" width="14.28515625" style="279" customWidth="1"/>
    <col min="7183" max="7183" width="11.140625" style="279" customWidth="1"/>
    <col min="7184" max="7424" width="9.140625" style="279"/>
    <col min="7425" max="7425" width="4.7109375" style="279" customWidth="1"/>
    <col min="7426" max="7426" width="18.7109375" style="279" customWidth="1"/>
    <col min="7427" max="7427" width="24" style="279" customWidth="1"/>
    <col min="7428" max="7430" width="9.140625" style="279"/>
    <col min="7431" max="7431" width="10.28515625" style="279" bestFit="1" customWidth="1"/>
    <col min="7432" max="7432" width="13.28515625" style="279" customWidth="1"/>
    <col min="7433" max="7433" width="12.7109375" style="279" customWidth="1"/>
    <col min="7434" max="7437" width="11.140625" style="279" customWidth="1"/>
    <col min="7438" max="7438" width="14.28515625" style="279" customWidth="1"/>
    <col min="7439" max="7439" width="11.140625" style="279" customWidth="1"/>
    <col min="7440" max="7680" width="9.140625" style="279"/>
    <col min="7681" max="7681" width="4.7109375" style="279" customWidth="1"/>
    <col min="7682" max="7682" width="18.7109375" style="279" customWidth="1"/>
    <col min="7683" max="7683" width="24" style="279" customWidth="1"/>
    <col min="7684" max="7686" width="9.140625" style="279"/>
    <col min="7687" max="7687" width="10.28515625" style="279" bestFit="1" customWidth="1"/>
    <col min="7688" max="7688" width="13.28515625" style="279" customWidth="1"/>
    <col min="7689" max="7689" width="12.7109375" style="279" customWidth="1"/>
    <col min="7690" max="7693" width="11.140625" style="279" customWidth="1"/>
    <col min="7694" max="7694" width="14.28515625" style="279" customWidth="1"/>
    <col min="7695" max="7695" width="11.140625" style="279" customWidth="1"/>
    <col min="7696" max="7936" width="9.140625" style="279"/>
    <col min="7937" max="7937" width="4.7109375" style="279" customWidth="1"/>
    <col min="7938" max="7938" width="18.7109375" style="279" customWidth="1"/>
    <col min="7939" max="7939" width="24" style="279" customWidth="1"/>
    <col min="7940" max="7942" width="9.140625" style="279"/>
    <col min="7943" max="7943" width="10.28515625" style="279" bestFit="1" customWidth="1"/>
    <col min="7944" max="7944" width="13.28515625" style="279" customWidth="1"/>
    <col min="7945" max="7945" width="12.7109375" style="279" customWidth="1"/>
    <col min="7946" max="7949" width="11.140625" style="279" customWidth="1"/>
    <col min="7950" max="7950" width="14.28515625" style="279" customWidth="1"/>
    <col min="7951" max="7951" width="11.140625" style="279" customWidth="1"/>
    <col min="7952" max="8192" width="9.140625" style="279"/>
    <col min="8193" max="8193" width="4.7109375" style="279" customWidth="1"/>
    <col min="8194" max="8194" width="18.7109375" style="279" customWidth="1"/>
    <col min="8195" max="8195" width="24" style="279" customWidth="1"/>
    <col min="8196" max="8198" width="9.140625" style="279"/>
    <col min="8199" max="8199" width="10.28515625" style="279" bestFit="1" customWidth="1"/>
    <col min="8200" max="8200" width="13.28515625" style="279" customWidth="1"/>
    <col min="8201" max="8201" width="12.7109375" style="279" customWidth="1"/>
    <col min="8202" max="8205" width="11.140625" style="279" customWidth="1"/>
    <col min="8206" max="8206" width="14.28515625" style="279" customWidth="1"/>
    <col min="8207" max="8207" width="11.140625" style="279" customWidth="1"/>
    <col min="8208" max="8448" width="9.140625" style="279"/>
    <col min="8449" max="8449" width="4.7109375" style="279" customWidth="1"/>
    <col min="8450" max="8450" width="18.7109375" style="279" customWidth="1"/>
    <col min="8451" max="8451" width="24" style="279" customWidth="1"/>
    <col min="8452" max="8454" width="9.140625" style="279"/>
    <col min="8455" max="8455" width="10.28515625" style="279" bestFit="1" customWidth="1"/>
    <col min="8456" max="8456" width="13.28515625" style="279" customWidth="1"/>
    <col min="8457" max="8457" width="12.7109375" style="279" customWidth="1"/>
    <col min="8458" max="8461" width="11.140625" style="279" customWidth="1"/>
    <col min="8462" max="8462" width="14.28515625" style="279" customWidth="1"/>
    <col min="8463" max="8463" width="11.140625" style="279" customWidth="1"/>
    <col min="8464" max="8704" width="9.140625" style="279"/>
    <col min="8705" max="8705" width="4.7109375" style="279" customWidth="1"/>
    <col min="8706" max="8706" width="18.7109375" style="279" customWidth="1"/>
    <col min="8707" max="8707" width="24" style="279" customWidth="1"/>
    <col min="8708" max="8710" width="9.140625" style="279"/>
    <col min="8711" max="8711" width="10.28515625" style="279" bestFit="1" customWidth="1"/>
    <col min="8712" max="8712" width="13.28515625" style="279" customWidth="1"/>
    <col min="8713" max="8713" width="12.7109375" style="279" customWidth="1"/>
    <col min="8714" max="8717" width="11.140625" style="279" customWidth="1"/>
    <col min="8718" max="8718" width="14.28515625" style="279" customWidth="1"/>
    <col min="8719" max="8719" width="11.140625" style="279" customWidth="1"/>
    <col min="8720" max="8960" width="9.140625" style="279"/>
    <col min="8961" max="8961" width="4.7109375" style="279" customWidth="1"/>
    <col min="8962" max="8962" width="18.7109375" style="279" customWidth="1"/>
    <col min="8963" max="8963" width="24" style="279" customWidth="1"/>
    <col min="8964" max="8966" width="9.140625" style="279"/>
    <col min="8967" max="8967" width="10.28515625" style="279" bestFit="1" customWidth="1"/>
    <col min="8968" max="8968" width="13.28515625" style="279" customWidth="1"/>
    <col min="8969" max="8969" width="12.7109375" style="279" customWidth="1"/>
    <col min="8970" max="8973" width="11.140625" style="279" customWidth="1"/>
    <col min="8974" max="8974" width="14.28515625" style="279" customWidth="1"/>
    <col min="8975" max="8975" width="11.140625" style="279" customWidth="1"/>
    <col min="8976" max="9216" width="9.140625" style="279"/>
    <col min="9217" max="9217" width="4.7109375" style="279" customWidth="1"/>
    <col min="9218" max="9218" width="18.7109375" style="279" customWidth="1"/>
    <col min="9219" max="9219" width="24" style="279" customWidth="1"/>
    <col min="9220" max="9222" width="9.140625" style="279"/>
    <col min="9223" max="9223" width="10.28515625" style="279" bestFit="1" customWidth="1"/>
    <col min="9224" max="9224" width="13.28515625" style="279" customWidth="1"/>
    <col min="9225" max="9225" width="12.7109375" style="279" customWidth="1"/>
    <col min="9226" max="9229" width="11.140625" style="279" customWidth="1"/>
    <col min="9230" max="9230" width="14.28515625" style="279" customWidth="1"/>
    <col min="9231" max="9231" width="11.140625" style="279" customWidth="1"/>
    <col min="9232" max="9472" width="9.140625" style="279"/>
    <col min="9473" max="9473" width="4.7109375" style="279" customWidth="1"/>
    <col min="9474" max="9474" width="18.7109375" style="279" customWidth="1"/>
    <col min="9475" max="9475" width="24" style="279" customWidth="1"/>
    <col min="9476" max="9478" width="9.140625" style="279"/>
    <col min="9479" max="9479" width="10.28515625" style="279" bestFit="1" customWidth="1"/>
    <col min="9480" max="9480" width="13.28515625" style="279" customWidth="1"/>
    <col min="9481" max="9481" width="12.7109375" style="279" customWidth="1"/>
    <col min="9482" max="9485" width="11.140625" style="279" customWidth="1"/>
    <col min="9486" max="9486" width="14.28515625" style="279" customWidth="1"/>
    <col min="9487" max="9487" width="11.140625" style="279" customWidth="1"/>
    <col min="9488" max="9728" width="9.140625" style="279"/>
    <col min="9729" max="9729" width="4.7109375" style="279" customWidth="1"/>
    <col min="9730" max="9730" width="18.7109375" style="279" customWidth="1"/>
    <col min="9731" max="9731" width="24" style="279" customWidth="1"/>
    <col min="9732" max="9734" width="9.140625" style="279"/>
    <col min="9735" max="9735" width="10.28515625" style="279" bestFit="1" customWidth="1"/>
    <col min="9736" max="9736" width="13.28515625" style="279" customWidth="1"/>
    <col min="9737" max="9737" width="12.7109375" style="279" customWidth="1"/>
    <col min="9738" max="9741" width="11.140625" style="279" customWidth="1"/>
    <col min="9742" max="9742" width="14.28515625" style="279" customWidth="1"/>
    <col min="9743" max="9743" width="11.140625" style="279" customWidth="1"/>
    <col min="9744" max="9984" width="9.140625" style="279"/>
    <col min="9985" max="9985" width="4.7109375" style="279" customWidth="1"/>
    <col min="9986" max="9986" width="18.7109375" style="279" customWidth="1"/>
    <col min="9987" max="9987" width="24" style="279" customWidth="1"/>
    <col min="9988" max="9990" width="9.140625" style="279"/>
    <col min="9991" max="9991" width="10.28515625" style="279" bestFit="1" customWidth="1"/>
    <col min="9992" max="9992" width="13.28515625" style="279" customWidth="1"/>
    <col min="9993" max="9993" width="12.7109375" style="279" customWidth="1"/>
    <col min="9994" max="9997" width="11.140625" style="279" customWidth="1"/>
    <col min="9998" max="9998" width="14.28515625" style="279" customWidth="1"/>
    <col min="9999" max="9999" width="11.140625" style="279" customWidth="1"/>
    <col min="10000" max="10240" width="9.140625" style="279"/>
    <col min="10241" max="10241" width="4.7109375" style="279" customWidth="1"/>
    <col min="10242" max="10242" width="18.7109375" style="279" customWidth="1"/>
    <col min="10243" max="10243" width="24" style="279" customWidth="1"/>
    <col min="10244" max="10246" width="9.140625" style="279"/>
    <col min="10247" max="10247" width="10.28515625" style="279" bestFit="1" customWidth="1"/>
    <col min="10248" max="10248" width="13.28515625" style="279" customWidth="1"/>
    <col min="10249" max="10249" width="12.7109375" style="279" customWidth="1"/>
    <col min="10250" max="10253" width="11.140625" style="279" customWidth="1"/>
    <col min="10254" max="10254" width="14.28515625" style="279" customWidth="1"/>
    <col min="10255" max="10255" width="11.140625" style="279" customWidth="1"/>
    <col min="10256" max="10496" width="9.140625" style="279"/>
    <col min="10497" max="10497" width="4.7109375" style="279" customWidth="1"/>
    <col min="10498" max="10498" width="18.7109375" style="279" customWidth="1"/>
    <col min="10499" max="10499" width="24" style="279" customWidth="1"/>
    <col min="10500" max="10502" width="9.140625" style="279"/>
    <col min="10503" max="10503" width="10.28515625" style="279" bestFit="1" customWidth="1"/>
    <col min="10504" max="10504" width="13.28515625" style="279" customWidth="1"/>
    <col min="10505" max="10505" width="12.7109375" style="279" customWidth="1"/>
    <col min="10506" max="10509" width="11.140625" style="279" customWidth="1"/>
    <col min="10510" max="10510" width="14.28515625" style="279" customWidth="1"/>
    <col min="10511" max="10511" width="11.140625" style="279" customWidth="1"/>
    <col min="10512" max="10752" width="9.140625" style="279"/>
    <col min="10753" max="10753" width="4.7109375" style="279" customWidth="1"/>
    <col min="10754" max="10754" width="18.7109375" style="279" customWidth="1"/>
    <col min="10755" max="10755" width="24" style="279" customWidth="1"/>
    <col min="10756" max="10758" width="9.140625" style="279"/>
    <col min="10759" max="10759" width="10.28515625" style="279" bestFit="1" customWidth="1"/>
    <col min="10760" max="10760" width="13.28515625" style="279" customWidth="1"/>
    <col min="10761" max="10761" width="12.7109375" style="279" customWidth="1"/>
    <col min="10762" max="10765" width="11.140625" style="279" customWidth="1"/>
    <col min="10766" max="10766" width="14.28515625" style="279" customWidth="1"/>
    <col min="10767" max="10767" width="11.140625" style="279" customWidth="1"/>
    <col min="10768" max="11008" width="9.140625" style="279"/>
    <col min="11009" max="11009" width="4.7109375" style="279" customWidth="1"/>
    <col min="11010" max="11010" width="18.7109375" style="279" customWidth="1"/>
    <col min="11011" max="11011" width="24" style="279" customWidth="1"/>
    <col min="11012" max="11014" width="9.140625" style="279"/>
    <col min="11015" max="11015" width="10.28515625" style="279" bestFit="1" customWidth="1"/>
    <col min="11016" max="11016" width="13.28515625" style="279" customWidth="1"/>
    <col min="11017" max="11017" width="12.7109375" style="279" customWidth="1"/>
    <col min="11018" max="11021" width="11.140625" style="279" customWidth="1"/>
    <col min="11022" max="11022" width="14.28515625" style="279" customWidth="1"/>
    <col min="11023" max="11023" width="11.140625" style="279" customWidth="1"/>
    <col min="11024" max="11264" width="9.140625" style="279"/>
    <col min="11265" max="11265" width="4.7109375" style="279" customWidth="1"/>
    <col min="11266" max="11266" width="18.7109375" style="279" customWidth="1"/>
    <col min="11267" max="11267" width="24" style="279" customWidth="1"/>
    <col min="11268" max="11270" width="9.140625" style="279"/>
    <col min="11271" max="11271" width="10.28515625" style="279" bestFit="1" customWidth="1"/>
    <col min="11272" max="11272" width="13.28515625" style="279" customWidth="1"/>
    <col min="11273" max="11273" width="12.7109375" style="279" customWidth="1"/>
    <col min="11274" max="11277" width="11.140625" style="279" customWidth="1"/>
    <col min="11278" max="11278" width="14.28515625" style="279" customWidth="1"/>
    <col min="11279" max="11279" width="11.140625" style="279" customWidth="1"/>
    <col min="11280" max="11520" width="9.140625" style="279"/>
    <col min="11521" max="11521" width="4.7109375" style="279" customWidth="1"/>
    <col min="11522" max="11522" width="18.7109375" style="279" customWidth="1"/>
    <col min="11523" max="11523" width="24" style="279" customWidth="1"/>
    <col min="11524" max="11526" width="9.140625" style="279"/>
    <col min="11527" max="11527" width="10.28515625" style="279" bestFit="1" customWidth="1"/>
    <col min="11528" max="11528" width="13.28515625" style="279" customWidth="1"/>
    <col min="11529" max="11529" width="12.7109375" style="279" customWidth="1"/>
    <col min="11530" max="11533" width="11.140625" style="279" customWidth="1"/>
    <col min="11534" max="11534" width="14.28515625" style="279" customWidth="1"/>
    <col min="11535" max="11535" width="11.140625" style="279" customWidth="1"/>
    <col min="11536" max="11776" width="9.140625" style="279"/>
    <col min="11777" max="11777" width="4.7109375" style="279" customWidth="1"/>
    <col min="11778" max="11778" width="18.7109375" style="279" customWidth="1"/>
    <col min="11779" max="11779" width="24" style="279" customWidth="1"/>
    <col min="11780" max="11782" width="9.140625" style="279"/>
    <col min="11783" max="11783" width="10.28515625" style="279" bestFit="1" customWidth="1"/>
    <col min="11784" max="11784" width="13.28515625" style="279" customWidth="1"/>
    <col min="11785" max="11785" width="12.7109375" style="279" customWidth="1"/>
    <col min="11786" max="11789" width="11.140625" style="279" customWidth="1"/>
    <col min="11790" max="11790" width="14.28515625" style="279" customWidth="1"/>
    <col min="11791" max="11791" width="11.140625" style="279" customWidth="1"/>
    <col min="11792" max="12032" width="9.140625" style="279"/>
    <col min="12033" max="12033" width="4.7109375" style="279" customWidth="1"/>
    <col min="12034" max="12034" width="18.7109375" style="279" customWidth="1"/>
    <col min="12035" max="12035" width="24" style="279" customWidth="1"/>
    <col min="12036" max="12038" width="9.140625" style="279"/>
    <col min="12039" max="12039" width="10.28515625" style="279" bestFit="1" customWidth="1"/>
    <col min="12040" max="12040" width="13.28515625" style="279" customWidth="1"/>
    <col min="12041" max="12041" width="12.7109375" style="279" customWidth="1"/>
    <col min="12042" max="12045" width="11.140625" style="279" customWidth="1"/>
    <col min="12046" max="12046" width="14.28515625" style="279" customWidth="1"/>
    <col min="12047" max="12047" width="11.140625" style="279" customWidth="1"/>
    <col min="12048" max="12288" width="9.140625" style="279"/>
    <col min="12289" max="12289" width="4.7109375" style="279" customWidth="1"/>
    <col min="12290" max="12290" width="18.7109375" style="279" customWidth="1"/>
    <col min="12291" max="12291" width="24" style="279" customWidth="1"/>
    <col min="12292" max="12294" width="9.140625" style="279"/>
    <col min="12295" max="12295" width="10.28515625" style="279" bestFit="1" customWidth="1"/>
    <col min="12296" max="12296" width="13.28515625" style="279" customWidth="1"/>
    <col min="12297" max="12297" width="12.7109375" style="279" customWidth="1"/>
    <col min="12298" max="12301" width="11.140625" style="279" customWidth="1"/>
    <col min="12302" max="12302" width="14.28515625" style="279" customWidth="1"/>
    <col min="12303" max="12303" width="11.140625" style="279" customWidth="1"/>
    <col min="12304" max="12544" width="9.140625" style="279"/>
    <col min="12545" max="12545" width="4.7109375" style="279" customWidth="1"/>
    <col min="12546" max="12546" width="18.7109375" style="279" customWidth="1"/>
    <col min="12547" max="12547" width="24" style="279" customWidth="1"/>
    <col min="12548" max="12550" width="9.140625" style="279"/>
    <col min="12551" max="12551" width="10.28515625" style="279" bestFit="1" customWidth="1"/>
    <col min="12552" max="12552" width="13.28515625" style="279" customWidth="1"/>
    <col min="12553" max="12553" width="12.7109375" style="279" customWidth="1"/>
    <col min="12554" max="12557" width="11.140625" style="279" customWidth="1"/>
    <col min="12558" max="12558" width="14.28515625" style="279" customWidth="1"/>
    <col min="12559" max="12559" width="11.140625" style="279" customWidth="1"/>
    <col min="12560" max="12800" width="9.140625" style="279"/>
    <col min="12801" max="12801" width="4.7109375" style="279" customWidth="1"/>
    <col min="12802" max="12802" width="18.7109375" style="279" customWidth="1"/>
    <col min="12803" max="12803" width="24" style="279" customWidth="1"/>
    <col min="12804" max="12806" width="9.140625" style="279"/>
    <col min="12807" max="12807" width="10.28515625" style="279" bestFit="1" customWidth="1"/>
    <col min="12808" max="12808" width="13.28515625" style="279" customWidth="1"/>
    <col min="12809" max="12809" width="12.7109375" style="279" customWidth="1"/>
    <col min="12810" max="12813" width="11.140625" style="279" customWidth="1"/>
    <col min="12814" max="12814" width="14.28515625" style="279" customWidth="1"/>
    <col min="12815" max="12815" width="11.140625" style="279" customWidth="1"/>
    <col min="12816" max="13056" width="9.140625" style="279"/>
    <col min="13057" max="13057" width="4.7109375" style="279" customWidth="1"/>
    <col min="13058" max="13058" width="18.7109375" style="279" customWidth="1"/>
    <col min="13059" max="13059" width="24" style="279" customWidth="1"/>
    <col min="13060" max="13062" width="9.140625" style="279"/>
    <col min="13063" max="13063" width="10.28515625" style="279" bestFit="1" customWidth="1"/>
    <col min="13064" max="13064" width="13.28515625" style="279" customWidth="1"/>
    <col min="13065" max="13065" width="12.7109375" style="279" customWidth="1"/>
    <col min="13066" max="13069" width="11.140625" style="279" customWidth="1"/>
    <col min="13070" max="13070" width="14.28515625" style="279" customWidth="1"/>
    <col min="13071" max="13071" width="11.140625" style="279" customWidth="1"/>
    <col min="13072" max="13312" width="9.140625" style="279"/>
    <col min="13313" max="13313" width="4.7109375" style="279" customWidth="1"/>
    <col min="13314" max="13314" width="18.7109375" style="279" customWidth="1"/>
    <col min="13315" max="13315" width="24" style="279" customWidth="1"/>
    <col min="13316" max="13318" width="9.140625" style="279"/>
    <col min="13319" max="13319" width="10.28515625" style="279" bestFit="1" customWidth="1"/>
    <col min="13320" max="13320" width="13.28515625" style="279" customWidth="1"/>
    <col min="13321" max="13321" width="12.7109375" style="279" customWidth="1"/>
    <col min="13322" max="13325" width="11.140625" style="279" customWidth="1"/>
    <col min="13326" max="13326" width="14.28515625" style="279" customWidth="1"/>
    <col min="13327" max="13327" width="11.140625" style="279" customWidth="1"/>
    <col min="13328" max="13568" width="9.140625" style="279"/>
    <col min="13569" max="13569" width="4.7109375" style="279" customWidth="1"/>
    <col min="13570" max="13570" width="18.7109375" style="279" customWidth="1"/>
    <col min="13571" max="13571" width="24" style="279" customWidth="1"/>
    <col min="13572" max="13574" width="9.140625" style="279"/>
    <col min="13575" max="13575" width="10.28515625" style="279" bestFit="1" customWidth="1"/>
    <col min="13576" max="13576" width="13.28515625" style="279" customWidth="1"/>
    <col min="13577" max="13577" width="12.7109375" style="279" customWidth="1"/>
    <col min="13578" max="13581" width="11.140625" style="279" customWidth="1"/>
    <col min="13582" max="13582" width="14.28515625" style="279" customWidth="1"/>
    <col min="13583" max="13583" width="11.140625" style="279" customWidth="1"/>
    <col min="13584" max="13824" width="9.140625" style="279"/>
    <col min="13825" max="13825" width="4.7109375" style="279" customWidth="1"/>
    <col min="13826" max="13826" width="18.7109375" style="279" customWidth="1"/>
    <col min="13827" max="13827" width="24" style="279" customWidth="1"/>
    <col min="13828" max="13830" width="9.140625" style="279"/>
    <col min="13831" max="13831" width="10.28515625" style="279" bestFit="1" customWidth="1"/>
    <col min="13832" max="13832" width="13.28515625" style="279" customWidth="1"/>
    <col min="13833" max="13833" width="12.7109375" style="279" customWidth="1"/>
    <col min="13834" max="13837" width="11.140625" style="279" customWidth="1"/>
    <col min="13838" max="13838" width="14.28515625" style="279" customWidth="1"/>
    <col min="13839" max="13839" width="11.140625" style="279" customWidth="1"/>
    <col min="13840" max="14080" width="9.140625" style="279"/>
    <col min="14081" max="14081" width="4.7109375" style="279" customWidth="1"/>
    <col min="14082" max="14082" width="18.7109375" style="279" customWidth="1"/>
    <col min="14083" max="14083" width="24" style="279" customWidth="1"/>
    <col min="14084" max="14086" width="9.140625" style="279"/>
    <col min="14087" max="14087" width="10.28515625" style="279" bestFit="1" customWidth="1"/>
    <col min="14088" max="14088" width="13.28515625" style="279" customWidth="1"/>
    <col min="14089" max="14089" width="12.7109375" style="279" customWidth="1"/>
    <col min="14090" max="14093" width="11.140625" style="279" customWidth="1"/>
    <col min="14094" max="14094" width="14.28515625" style="279" customWidth="1"/>
    <col min="14095" max="14095" width="11.140625" style="279" customWidth="1"/>
    <col min="14096" max="14336" width="9.140625" style="279"/>
    <col min="14337" max="14337" width="4.7109375" style="279" customWidth="1"/>
    <col min="14338" max="14338" width="18.7109375" style="279" customWidth="1"/>
    <col min="14339" max="14339" width="24" style="279" customWidth="1"/>
    <col min="14340" max="14342" width="9.140625" style="279"/>
    <col min="14343" max="14343" width="10.28515625" style="279" bestFit="1" customWidth="1"/>
    <col min="14344" max="14344" width="13.28515625" style="279" customWidth="1"/>
    <col min="14345" max="14345" width="12.7109375" style="279" customWidth="1"/>
    <col min="14346" max="14349" width="11.140625" style="279" customWidth="1"/>
    <col min="14350" max="14350" width="14.28515625" style="279" customWidth="1"/>
    <col min="14351" max="14351" width="11.140625" style="279" customWidth="1"/>
    <col min="14352" max="14592" width="9.140625" style="279"/>
    <col min="14593" max="14593" width="4.7109375" style="279" customWidth="1"/>
    <col min="14594" max="14594" width="18.7109375" style="279" customWidth="1"/>
    <col min="14595" max="14595" width="24" style="279" customWidth="1"/>
    <col min="14596" max="14598" width="9.140625" style="279"/>
    <col min="14599" max="14599" width="10.28515625" style="279" bestFit="1" customWidth="1"/>
    <col min="14600" max="14600" width="13.28515625" style="279" customWidth="1"/>
    <col min="14601" max="14601" width="12.7109375" style="279" customWidth="1"/>
    <col min="14602" max="14605" width="11.140625" style="279" customWidth="1"/>
    <col min="14606" max="14606" width="14.28515625" style="279" customWidth="1"/>
    <col min="14607" max="14607" width="11.140625" style="279" customWidth="1"/>
    <col min="14608" max="14848" width="9.140625" style="279"/>
    <col min="14849" max="14849" width="4.7109375" style="279" customWidth="1"/>
    <col min="14850" max="14850" width="18.7109375" style="279" customWidth="1"/>
    <col min="14851" max="14851" width="24" style="279" customWidth="1"/>
    <col min="14852" max="14854" width="9.140625" style="279"/>
    <col min="14855" max="14855" width="10.28515625" style="279" bestFit="1" customWidth="1"/>
    <col min="14856" max="14856" width="13.28515625" style="279" customWidth="1"/>
    <col min="14857" max="14857" width="12.7109375" style="279" customWidth="1"/>
    <col min="14858" max="14861" width="11.140625" style="279" customWidth="1"/>
    <col min="14862" max="14862" width="14.28515625" style="279" customWidth="1"/>
    <col min="14863" max="14863" width="11.140625" style="279" customWidth="1"/>
    <col min="14864" max="15104" width="9.140625" style="279"/>
    <col min="15105" max="15105" width="4.7109375" style="279" customWidth="1"/>
    <col min="15106" max="15106" width="18.7109375" style="279" customWidth="1"/>
    <col min="15107" max="15107" width="24" style="279" customWidth="1"/>
    <col min="15108" max="15110" width="9.140625" style="279"/>
    <col min="15111" max="15111" width="10.28515625" style="279" bestFit="1" customWidth="1"/>
    <col min="15112" max="15112" width="13.28515625" style="279" customWidth="1"/>
    <col min="15113" max="15113" width="12.7109375" style="279" customWidth="1"/>
    <col min="15114" max="15117" width="11.140625" style="279" customWidth="1"/>
    <col min="15118" max="15118" width="14.28515625" style="279" customWidth="1"/>
    <col min="15119" max="15119" width="11.140625" style="279" customWidth="1"/>
    <col min="15120" max="15360" width="9.140625" style="279"/>
    <col min="15361" max="15361" width="4.7109375" style="279" customWidth="1"/>
    <col min="15362" max="15362" width="18.7109375" style="279" customWidth="1"/>
    <col min="15363" max="15363" width="24" style="279" customWidth="1"/>
    <col min="15364" max="15366" width="9.140625" style="279"/>
    <col min="15367" max="15367" width="10.28515625" style="279" bestFit="1" customWidth="1"/>
    <col min="15368" max="15368" width="13.28515625" style="279" customWidth="1"/>
    <col min="15369" max="15369" width="12.7109375" style="279" customWidth="1"/>
    <col min="15370" max="15373" width="11.140625" style="279" customWidth="1"/>
    <col min="15374" max="15374" width="14.28515625" style="279" customWidth="1"/>
    <col min="15375" max="15375" width="11.140625" style="279" customWidth="1"/>
    <col min="15376" max="15616" width="9.140625" style="279"/>
    <col min="15617" max="15617" width="4.7109375" style="279" customWidth="1"/>
    <col min="15618" max="15618" width="18.7109375" style="279" customWidth="1"/>
    <col min="15619" max="15619" width="24" style="279" customWidth="1"/>
    <col min="15620" max="15622" width="9.140625" style="279"/>
    <col min="15623" max="15623" width="10.28515625" style="279" bestFit="1" customWidth="1"/>
    <col min="15624" max="15624" width="13.28515625" style="279" customWidth="1"/>
    <col min="15625" max="15625" width="12.7109375" style="279" customWidth="1"/>
    <col min="15626" max="15629" width="11.140625" style="279" customWidth="1"/>
    <col min="15630" max="15630" width="14.28515625" style="279" customWidth="1"/>
    <col min="15631" max="15631" width="11.140625" style="279" customWidth="1"/>
    <col min="15632" max="15872" width="9.140625" style="279"/>
    <col min="15873" max="15873" width="4.7109375" style="279" customWidth="1"/>
    <col min="15874" max="15874" width="18.7109375" style="279" customWidth="1"/>
    <col min="15875" max="15875" width="24" style="279" customWidth="1"/>
    <col min="15876" max="15878" width="9.140625" style="279"/>
    <col min="15879" max="15879" width="10.28515625" style="279" bestFit="1" customWidth="1"/>
    <col min="15880" max="15880" width="13.28515625" style="279" customWidth="1"/>
    <col min="15881" max="15881" width="12.7109375" style="279" customWidth="1"/>
    <col min="15882" max="15885" width="11.140625" style="279" customWidth="1"/>
    <col min="15886" max="15886" width="14.28515625" style="279" customWidth="1"/>
    <col min="15887" max="15887" width="11.140625" style="279" customWidth="1"/>
    <col min="15888" max="16128" width="9.140625" style="279"/>
    <col min="16129" max="16129" width="4.7109375" style="279" customWidth="1"/>
    <col min="16130" max="16130" width="18.7109375" style="279" customWidth="1"/>
    <col min="16131" max="16131" width="24" style="279" customWidth="1"/>
    <col min="16132" max="16134" width="9.140625" style="279"/>
    <col min="16135" max="16135" width="10.28515625" style="279" bestFit="1" customWidth="1"/>
    <col min="16136" max="16136" width="13.28515625" style="279" customWidth="1"/>
    <col min="16137" max="16137" width="12.7109375" style="279" customWidth="1"/>
    <col min="16138" max="16141" width="11.140625" style="279" customWidth="1"/>
    <col min="16142" max="16142" width="14.28515625" style="279" customWidth="1"/>
    <col min="16143" max="16143" width="11.140625" style="279" customWidth="1"/>
    <col min="16144" max="16384" width="9.140625" style="279"/>
  </cols>
  <sheetData>
    <row r="1" spans="1:19" ht="15.75">
      <c r="A1" s="409" t="s">
        <v>228</v>
      </c>
      <c r="B1" s="409"/>
      <c r="C1" s="409"/>
      <c r="D1" s="409"/>
      <c r="E1" s="409"/>
      <c r="F1" s="409"/>
      <c r="G1" s="409"/>
      <c r="H1" s="409"/>
      <c r="I1" s="409"/>
      <c r="J1" s="409"/>
      <c r="K1" s="409"/>
      <c r="L1" s="409"/>
      <c r="M1" s="409"/>
      <c r="N1" s="409"/>
      <c r="O1" s="249">
        <v>310000</v>
      </c>
      <c r="P1" s="250"/>
      <c r="Q1" s="250"/>
      <c r="R1" s="250"/>
      <c r="S1" s="250"/>
    </row>
    <row r="2" spans="1:19" ht="15.75">
      <c r="A2" s="409" t="s">
        <v>229</v>
      </c>
      <c r="B2" s="409"/>
      <c r="C2" s="409"/>
      <c r="D2" s="409"/>
      <c r="E2" s="409"/>
      <c r="F2" s="409"/>
      <c r="G2" s="409"/>
      <c r="H2" s="409"/>
      <c r="I2" s="409"/>
      <c r="J2" s="409"/>
      <c r="K2" s="409"/>
      <c r="L2" s="409"/>
      <c r="M2" s="409"/>
      <c r="N2" s="409"/>
      <c r="O2" s="251">
        <v>0.17</v>
      </c>
      <c r="P2" s="251"/>
      <c r="Q2" s="250"/>
      <c r="R2" s="250"/>
      <c r="S2" s="250"/>
    </row>
    <row r="3" spans="1:19" ht="15.75">
      <c r="A3" s="252"/>
      <c r="B3" s="252"/>
      <c r="C3" s="252"/>
      <c r="D3" s="252"/>
      <c r="E3" s="252"/>
      <c r="F3" s="252"/>
      <c r="G3" s="252"/>
      <c r="H3" s="252"/>
      <c r="I3" s="252"/>
      <c r="J3" s="252"/>
      <c r="K3" s="252"/>
      <c r="L3" s="252"/>
      <c r="M3" s="252"/>
      <c r="N3" s="252"/>
      <c r="O3" s="251"/>
      <c r="P3" s="251"/>
      <c r="Q3" s="250"/>
      <c r="R3" s="250"/>
      <c r="S3" s="250"/>
    </row>
    <row r="4" spans="1:19">
      <c r="A4" s="250"/>
      <c r="B4" s="250"/>
      <c r="C4" s="250"/>
      <c r="D4" s="253"/>
      <c r="E4" s="253"/>
      <c r="F4" s="253"/>
      <c r="G4" s="253"/>
      <c r="H4" s="250"/>
      <c r="I4" s="250"/>
      <c r="J4" s="250"/>
      <c r="K4" s="250"/>
      <c r="L4" s="250"/>
      <c r="M4" s="254"/>
      <c r="N4" s="255" t="s">
        <v>190</v>
      </c>
      <c r="O4" s="250"/>
      <c r="P4" s="250"/>
      <c r="Q4" s="250"/>
      <c r="R4" s="250"/>
      <c r="S4" s="250"/>
    </row>
    <row r="5" spans="1:19">
      <c r="A5" s="410" t="s">
        <v>1</v>
      </c>
      <c r="B5" s="410" t="s">
        <v>177</v>
      </c>
      <c r="C5" s="410" t="s">
        <v>191</v>
      </c>
      <c r="D5" s="411" t="s">
        <v>180</v>
      </c>
      <c r="E5" s="412"/>
      <c r="F5" s="412"/>
      <c r="G5" s="413"/>
      <c r="H5" s="410" t="s">
        <v>192</v>
      </c>
      <c r="I5" s="414" t="s">
        <v>193</v>
      </c>
      <c r="J5" s="415"/>
      <c r="K5" s="415"/>
      <c r="L5" s="415"/>
      <c r="M5" s="416" t="s">
        <v>194</v>
      </c>
      <c r="N5" s="410" t="s">
        <v>238</v>
      </c>
      <c r="O5" s="407"/>
      <c r="P5" s="408"/>
      <c r="Q5" s="408"/>
      <c r="R5" s="408"/>
      <c r="S5" s="408"/>
    </row>
    <row r="6" spans="1:19" ht="89.25">
      <c r="A6" s="410"/>
      <c r="B6" s="410"/>
      <c r="C6" s="410"/>
      <c r="D6" s="256" t="s">
        <v>195</v>
      </c>
      <c r="E6" s="256" t="s">
        <v>230</v>
      </c>
      <c r="F6" s="256" t="s">
        <v>196</v>
      </c>
      <c r="G6" s="256" t="s">
        <v>197</v>
      </c>
      <c r="H6" s="410"/>
      <c r="I6" s="256" t="s">
        <v>198</v>
      </c>
      <c r="J6" s="280" t="s">
        <v>227</v>
      </c>
      <c r="K6" s="256" t="s">
        <v>196</v>
      </c>
      <c r="L6" s="256" t="s">
        <v>197</v>
      </c>
      <c r="M6" s="417"/>
      <c r="N6" s="410"/>
      <c r="O6" s="257"/>
      <c r="P6" s="257"/>
      <c r="Q6" s="257"/>
      <c r="R6" s="257"/>
      <c r="S6" s="257"/>
    </row>
    <row r="7" spans="1:19">
      <c r="A7" s="258"/>
      <c r="B7" s="258" t="s">
        <v>108</v>
      </c>
      <c r="C7" s="258"/>
      <c r="D7" s="259"/>
      <c r="E7" s="259"/>
      <c r="F7" s="259"/>
      <c r="G7" s="259"/>
      <c r="H7" s="258">
        <f>H8+H21+H37+H42</f>
        <v>11811000</v>
      </c>
      <c r="I7" s="258">
        <f t="shared" ref="I7:N7" si="0">I8+I21+I37+I42</f>
        <v>11811000</v>
      </c>
      <c r="J7" s="258">
        <f t="shared" si="0"/>
        <v>0</v>
      </c>
      <c r="K7" s="258">
        <f t="shared" si="0"/>
        <v>0</v>
      </c>
      <c r="L7" s="258">
        <f t="shared" si="0"/>
        <v>0</v>
      </c>
      <c r="M7" s="258">
        <f t="shared" si="0"/>
        <v>0</v>
      </c>
      <c r="N7" s="258">
        <f t="shared" si="0"/>
        <v>70866000</v>
      </c>
      <c r="O7" s="248"/>
      <c r="P7" s="248"/>
      <c r="Q7" s="248"/>
      <c r="R7" s="248"/>
      <c r="S7" s="248"/>
    </row>
    <row r="8" spans="1:19" s="281" customFormat="1">
      <c r="A8" s="239" t="s">
        <v>9</v>
      </c>
      <c r="B8" s="239" t="s">
        <v>231</v>
      </c>
      <c r="C8" s="273"/>
      <c r="D8" s="274"/>
      <c r="E8" s="274">
        <f>SUM(E22:E36)</f>
        <v>0</v>
      </c>
      <c r="F8" s="274">
        <f>SUM(F22:F36)</f>
        <v>0</v>
      </c>
      <c r="G8" s="274">
        <f>SUM(G22:G36)</f>
        <v>0</v>
      </c>
      <c r="H8" s="275">
        <f>SUM(H9:H20)</f>
        <v>4231500</v>
      </c>
      <c r="I8" s="275">
        <f t="shared" ref="I8:N8" si="1">SUM(I9:I20)</f>
        <v>4231500</v>
      </c>
      <c r="J8" s="275">
        <f t="shared" si="1"/>
        <v>0</v>
      </c>
      <c r="K8" s="275">
        <f t="shared" si="1"/>
        <v>0</v>
      </c>
      <c r="L8" s="275">
        <f t="shared" si="1"/>
        <v>0</v>
      </c>
      <c r="M8" s="275">
        <f t="shared" si="1"/>
        <v>0</v>
      </c>
      <c r="N8" s="275">
        <f t="shared" si="1"/>
        <v>25389000</v>
      </c>
      <c r="O8" s="243"/>
      <c r="P8" s="244"/>
      <c r="Q8" s="244"/>
      <c r="R8" s="244"/>
      <c r="S8" s="244"/>
    </row>
    <row r="9" spans="1:19" ht="25.5">
      <c r="A9" s="260">
        <v>1</v>
      </c>
      <c r="B9" s="282" t="s">
        <v>347</v>
      </c>
      <c r="C9" s="267" t="s">
        <v>348</v>
      </c>
      <c r="D9" s="283">
        <v>1.1499999999999999</v>
      </c>
      <c r="E9" s="261"/>
      <c r="F9" s="262"/>
      <c r="G9" s="263"/>
      <c r="H9" s="263">
        <f>SUM(I9:M9)</f>
        <v>356500</v>
      </c>
      <c r="I9" s="263">
        <f>D9*$O$1</f>
        <v>356500</v>
      </c>
      <c r="J9" s="284"/>
      <c r="K9" s="263">
        <f t="shared" ref="K9:K17" si="2">F9*$O$1</f>
        <v>0</v>
      </c>
      <c r="L9" s="263">
        <f t="shared" ref="L9:L17" si="3">G9*$O$1</f>
        <v>0</v>
      </c>
      <c r="M9" s="263"/>
      <c r="N9" s="263">
        <f>H9*6</f>
        <v>2139000</v>
      </c>
      <c r="O9" s="247"/>
      <c r="P9" s="248"/>
      <c r="Q9" s="248"/>
      <c r="R9" s="248"/>
      <c r="S9" s="248"/>
    </row>
    <row r="10" spans="1:19" ht="25.5">
      <c r="A10" s="260">
        <v>2</v>
      </c>
      <c r="B10" s="282" t="s">
        <v>349</v>
      </c>
      <c r="C10" s="267" t="s">
        <v>350</v>
      </c>
      <c r="D10" s="283">
        <v>1.1499999999999999</v>
      </c>
      <c r="E10" s="261"/>
      <c r="F10" s="262"/>
      <c r="G10" s="263"/>
      <c r="H10" s="263">
        <f t="shared" ref="H10:H20" si="4">SUM(I10:M10)</f>
        <v>356500</v>
      </c>
      <c r="I10" s="263">
        <f t="shared" ref="I10:I20" si="5">D10*$O$1</f>
        <v>356500</v>
      </c>
      <c r="J10" s="284"/>
      <c r="K10" s="263">
        <f t="shared" si="2"/>
        <v>0</v>
      </c>
      <c r="L10" s="263">
        <f t="shared" si="3"/>
        <v>0</v>
      </c>
      <c r="M10" s="263"/>
      <c r="N10" s="263">
        <f t="shared" ref="N10:N20" si="6">H10*6</f>
        <v>2139000</v>
      </c>
      <c r="O10" s="247"/>
      <c r="P10" s="248"/>
      <c r="Q10" s="248"/>
      <c r="R10" s="248"/>
      <c r="S10" s="248"/>
    </row>
    <row r="11" spans="1:19">
      <c r="A11" s="260">
        <v>3</v>
      </c>
      <c r="B11" s="285" t="s">
        <v>346</v>
      </c>
      <c r="C11" s="285" t="s">
        <v>221</v>
      </c>
      <c r="D11" s="283">
        <v>1.1499999999999999</v>
      </c>
      <c r="E11" s="264"/>
      <c r="F11" s="262"/>
      <c r="G11" s="263"/>
      <c r="H11" s="263">
        <f>SUM(I11:M11)</f>
        <v>356500</v>
      </c>
      <c r="I11" s="263">
        <f>D11*$O$1</f>
        <v>356500</v>
      </c>
      <c r="J11" s="284"/>
      <c r="K11" s="263"/>
      <c r="L11" s="263"/>
      <c r="M11" s="263"/>
      <c r="N11" s="263">
        <f>H11*6</f>
        <v>2139000</v>
      </c>
      <c r="O11" s="247"/>
      <c r="P11" s="248"/>
      <c r="Q11" s="248"/>
      <c r="R11" s="248"/>
      <c r="S11" s="248"/>
    </row>
    <row r="12" spans="1:19" ht="24">
      <c r="A12" s="260">
        <v>4</v>
      </c>
      <c r="B12" s="285" t="s">
        <v>342</v>
      </c>
      <c r="C12" s="285" t="s">
        <v>222</v>
      </c>
      <c r="D12" s="283">
        <v>1.1499999999999999</v>
      </c>
      <c r="E12" s="264"/>
      <c r="F12" s="262"/>
      <c r="G12" s="263"/>
      <c r="H12" s="263">
        <f>SUM(I12:M12)</f>
        <v>356500</v>
      </c>
      <c r="I12" s="263">
        <f>D12*$O$1</f>
        <v>356500</v>
      </c>
      <c r="J12" s="284"/>
      <c r="K12" s="263">
        <f t="shared" ref="K12:K14" si="7">F12*$O$1</f>
        <v>0</v>
      </c>
      <c r="L12" s="263">
        <f t="shared" ref="L12:L14" si="8">G12*$O$1</f>
        <v>0</v>
      </c>
      <c r="M12" s="263"/>
      <c r="N12" s="263">
        <f>H12*6</f>
        <v>2139000</v>
      </c>
      <c r="O12" s="247"/>
      <c r="P12" s="248"/>
      <c r="Q12" s="248"/>
      <c r="R12" s="248"/>
      <c r="S12" s="248"/>
    </row>
    <row r="13" spans="1:19">
      <c r="A13" s="260">
        <v>5</v>
      </c>
      <c r="B13" s="285" t="s">
        <v>343</v>
      </c>
      <c r="C13" s="285" t="s">
        <v>223</v>
      </c>
      <c r="D13" s="283">
        <v>1.1499999999999999</v>
      </c>
      <c r="E13" s="264"/>
      <c r="F13" s="262"/>
      <c r="G13" s="263"/>
      <c r="H13" s="263">
        <f>SUM(I13:M13)</f>
        <v>356500</v>
      </c>
      <c r="I13" s="263">
        <f>D13*$O$1</f>
        <v>356500</v>
      </c>
      <c r="J13" s="284"/>
      <c r="K13" s="263">
        <f t="shared" si="7"/>
        <v>0</v>
      </c>
      <c r="L13" s="263">
        <f t="shared" si="8"/>
        <v>0</v>
      </c>
      <c r="M13" s="263"/>
      <c r="N13" s="263">
        <f>H13*6</f>
        <v>2139000</v>
      </c>
      <c r="O13" s="247"/>
      <c r="P13" s="248"/>
      <c r="Q13" s="248"/>
      <c r="R13" s="248"/>
      <c r="S13" s="248"/>
    </row>
    <row r="14" spans="1:19" ht="24">
      <c r="A14" s="260">
        <v>6</v>
      </c>
      <c r="B14" s="285" t="s">
        <v>344</v>
      </c>
      <c r="C14" s="285" t="s">
        <v>224</v>
      </c>
      <c r="D14" s="283" t="s">
        <v>226</v>
      </c>
      <c r="E14" s="264"/>
      <c r="F14" s="262"/>
      <c r="G14" s="263"/>
      <c r="H14" s="263">
        <f>SUM(I14:M14)</f>
        <v>356500</v>
      </c>
      <c r="I14" s="263">
        <f>D14*$O$1</f>
        <v>356500</v>
      </c>
      <c r="J14" s="284"/>
      <c r="K14" s="263">
        <f t="shared" si="7"/>
        <v>0</v>
      </c>
      <c r="L14" s="263">
        <f t="shared" si="8"/>
        <v>0</v>
      </c>
      <c r="M14" s="263"/>
      <c r="N14" s="263">
        <f>H14*6</f>
        <v>2139000</v>
      </c>
      <c r="O14" s="247"/>
      <c r="P14" s="248"/>
      <c r="Q14" s="248"/>
      <c r="R14" s="248"/>
      <c r="S14" s="248"/>
    </row>
    <row r="15" spans="1:19">
      <c r="A15" s="260">
        <v>7</v>
      </c>
      <c r="B15" s="285" t="s">
        <v>345</v>
      </c>
      <c r="C15" s="285" t="s">
        <v>225</v>
      </c>
      <c r="D15" s="283">
        <v>1.1499999999999999</v>
      </c>
      <c r="E15" s="265"/>
      <c r="F15" s="265"/>
      <c r="G15" s="265"/>
      <c r="H15" s="263">
        <f>SUM(I15:M15)</f>
        <v>356500</v>
      </c>
      <c r="I15" s="263">
        <f>D15*$O$1</f>
        <v>356500</v>
      </c>
      <c r="J15" s="266"/>
      <c r="K15" s="266"/>
      <c r="L15" s="266"/>
      <c r="M15" s="266"/>
      <c r="N15" s="263">
        <f>H15*6</f>
        <v>2139000</v>
      </c>
      <c r="O15" s="247"/>
      <c r="P15" s="248"/>
      <c r="Q15" s="248"/>
      <c r="R15" s="248"/>
      <c r="S15" s="248"/>
    </row>
    <row r="16" spans="1:19">
      <c r="A16" s="260">
        <v>8</v>
      </c>
      <c r="B16" s="285" t="s">
        <v>351</v>
      </c>
      <c r="C16" s="286" t="s">
        <v>217</v>
      </c>
      <c r="D16" s="287">
        <v>1.1200000000000001</v>
      </c>
      <c r="E16" s="283"/>
      <c r="F16" s="262"/>
      <c r="G16" s="263"/>
      <c r="H16" s="263">
        <f t="shared" si="4"/>
        <v>347200.00000000006</v>
      </c>
      <c r="I16" s="263">
        <f t="shared" si="5"/>
        <v>347200.00000000006</v>
      </c>
      <c r="J16" s="284"/>
      <c r="K16" s="263">
        <f t="shared" si="2"/>
        <v>0</v>
      </c>
      <c r="L16" s="263">
        <f t="shared" si="3"/>
        <v>0</v>
      </c>
      <c r="M16" s="263"/>
      <c r="N16" s="263">
        <f t="shared" si="6"/>
        <v>2083200.0000000005</v>
      </c>
      <c r="O16" s="247"/>
      <c r="P16" s="248"/>
      <c r="Q16" s="248"/>
      <c r="R16" s="248"/>
      <c r="S16" s="248"/>
    </row>
    <row r="17" spans="1:19">
      <c r="A17" s="260">
        <v>9</v>
      </c>
      <c r="B17" s="285" t="s">
        <v>352</v>
      </c>
      <c r="C17" s="286" t="s">
        <v>218</v>
      </c>
      <c r="D17" s="287">
        <v>1.1200000000000001</v>
      </c>
      <c r="E17" s="264"/>
      <c r="F17" s="262"/>
      <c r="G17" s="263"/>
      <c r="H17" s="263">
        <f t="shared" si="4"/>
        <v>347200.00000000006</v>
      </c>
      <c r="I17" s="263">
        <f t="shared" si="5"/>
        <v>347200.00000000006</v>
      </c>
      <c r="J17" s="284"/>
      <c r="K17" s="263">
        <f t="shared" si="2"/>
        <v>0</v>
      </c>
      <c r="L17" s="263">
        <f t="shared" si="3"/>
        <v>0</v>
      </c>
      <c r="M17" s="263"/>
      <c r="N17" s="263">
        <f t="shared" si="6"/>
        <v>2083200.0000000005</v>
      </c>
      <c r="O17" s="247"/>
      <c r="P17" s="248"/>
      <c r="Q17" s="248"/>
      <c r="R17" s="248"/>
      <c r="S17" s="248"/>
    </row>
    <row r="18" spans="1:19">
      <c r="A18" s="260">
        <v>10</v>
      </c>
      <c r="B18" s="285" t="s">
        <v>353</v>
      </c>
      <c r="C18" s="286" t="s">
        <v>219</v>
      </c>
      <c r="D18" s="287">
        <v>1.1200000000000001</v>
      </c>
      <c r="E18" s="264"/>
      <c r="F18" s="262"/>
      <c r="G18" s="263"/>
      <c r="H18" s="263">
        <f t="shared" si="4"/>
        <v>347200.00000000006</v>
      </c>
      <c r="I18" s="263">
        <f t="shared" si="5"/>
        <v>347200.00000000006</v>
      </c>
      <c r="J18" s="284"/>
      <c r="K18" s="263"/>
      <c r="L18" s="263"/>
      <c r="M18" s="263"/>
      <c r="N18" s="263">
        <f t="shared" si="6"/>
        <v>2083200.0000000005</v>
      </c>
      <c r="O18" s="247"/>
      <c r="P18" s="248"/>
      <c r="Q18" s="248"/>
      <c r="R18" s="248"/>
      <c r="S18" s="248"/>
    </row>
    <row r="19" spans="1:19">
      <c r="A19" s="260">
        <v>11</v>
      </c>
      <c r="B19" s="285" t="s">
        <v>354</v>
      </c>
      <c r="C19" s="286" t="s">
        <v>220</v>
      </c>
      <c r="D19" s="287">
        <v>1.1200000000000001</v>
      </c>
      <c r="E19" s="264"/>
      <c r="F19" s="262"/>
      <c r="G19" s="263"/>
      <c r="H19" s="263">
        <f t="shared" si="4"/>
        <v>347200.00000000006</v>
      </c>
      <c r="I19" s="263">
        <f t="shared" si="5"/>
        <v>347200.00000000006</v>
      </c>
      <c r="J19" s="284"/>
      <c r="K19" s="263"/>
      <c r="L19" s="263"/>
      <c r="M19" s="263"/>
      <c r="N19" s="263">
        <f t="shared" si="6"/>
        <v>2083200.0000000005</v>
      </c>
      <c r="O19" s="247"/>
      <c r="P19" s="248"/>
      <c r="Q19" s="248"/>
      <c r="R19" s="248"/>
      <c r="S19" s="248"/>
    </row>
    <row r="20" spans="1:19">
      <c r="A20" s="260">
        <v>12</v>
      </c>
      <c r="B20" s="285" t="s">
        <v>355</v>
      </c>
      <c r="C20" s="286" t="s">
        <v>356</v>
      </c>
      <c r="D20" s="287">
        <v>1.1200000000000001</v>
      </c>
      <c r="E20" s="264"/>
      <c r="F20" s="262"/>
      <c r="G20" s="263"/>
      <c r="H20" s="263">
        <f t="shared" si="4"/>
        <v>347200.00000000006</v>
      </c>
      <c r="I20" s="263">
        <f t="shared" si="5"/>
        <v>347200.00000000006</v>
      </c>
      <c r="J20" s="284"/>
      <c r="K20" s="263"/>
      <c r="L20" s="263"/>
      <c r="M20" s="263"/>
      <c r="N20" s="263">
        <f t="shared" si="6"/>
        <v>2083200.0000000005</v>
      </c>
      <c r="O20" s="247"/>
      <c r="P20" s="248"/>
      <c r="Q20" s="248"/>
      <c r="R20" s="248"/>
      <c r="S20" s="248"/>
    </row>
    <row r="21" spans="1:19" s="281" customFormat="1">
      <c r="A21" s="239" t="s">
        <v>10</v>
      </c>
      <c r="B21" s="239" t="s">
        <v>237</v>
      </c>
      <c r="C21" s="240"/>
      <c r="D21" s="241"/>
      <c r="E21" s="241"/>
      <c r="F21" s="241"/>
      <c r="G21" s="241"/>
      <c r="H21" s="242">
        <f>SUM(H22:H36)</f>
        <v>4650000</v>
      </c>
      <c r="I21" s="242">
        <f t="shared" ref="I21:N21" si="9">SUM(I22:I36)</f>
        <v>4650000</v>
      </c>
      <c r="J21" s="242">
        <f t="shared" si="9"/>
        <v>0</v>
      </c>
      <c r="K21" s="242">
        <f t="shared" si="9"/>
        <v>0</v>
      </c>
      <c r="L21" s="242">
        <f t="shared" si="9"/>
        <v>0</v>
      </c>
      <c r="M21" s="242">
        <f t="shared" si="9"/>
        <v>0</v>
      </c>
      <c r="N21" s="242">
        <f t="shared" si="9"/>
        <v>27900000</v>
      </c>
      <c r="O21" s="243"/>
      <c r="P21" s="244"/>
      <c r="Q21" s="244"/>
      <c r="R21" s="244"/>
      <c r="S21" s="244"/>
    </row>
    <row r="22" spans="1:19" ht="25.5">
      <c r="A22" s="260">
        <v>1</v>
      </c>
      <c r="B22" s="282" t="s">
        <v>306</v>
      </c>
      <c r="C22" s="267" t="s">
        <v>307</v>
      </c>
      <c r="D22" s="288">
        <v>1</v>
      </c>
      <c r="E22" s="261"/>
      <c r="F22" s="262"/>
      <c r="G22" s="263"/>
      <c r="H22" s="263">
        <f>SUM(I22:M22)</f>
        <v>310000</v>
      </c>
      <c r="I22" s="263">
        <f>D22*$O$1</f>
        <v>310000</v>
      </c>
      <c r="J22" s="284"/>
      <c r="K22" s="263">
        <f t="shared" ref="K22:L24" si="10">F22*$O$1</f>
        <v>0</v>
      </c>
      <c r="L22" s="263">
        <f t="shared" si="10"/>
        <v>0</v>
      </c>
      <c r="M22" s="263"/>
      <c r="N22" s="263">
        <f>H22*6</f>
        <v>1860000</v>
      </c>
      <c r="O22" s="248"/>
      <c r="P22" s="248"/>
      <c r="Q22" s="248"/>
      <c r="R22" s="248"/>
      <c r="S22" s="248"/>
    </row>
    <row r="23" spans="1:19" ht="25.5">
      <c r="A23" s="260">
        <v>2</v>
      </c>
      <c r="B23" s="282" t="s">
        <v>308</v>
      </c>
      <c r="C23" s="267" t="s">
        <v>309</v>
      </c>
      <c r="D23" s="288">
        <v>1</v>
      </c>
      <c r="E23" s="261"/>
      <c r="F23" s="262"/>
      <c r="G23" s="263"/>
      <c r="H23" s="263">
        <f>SUM(I23:M23)</f>
        <v>310000</v>
      </c>
      <c r="I23" s="263">
        <f>D23*$O$1</f>
        <v>310000</v>
      </c>
      <c r="J23" s="284"/>
      <c r="K23" s="263">
        <f t="shared" si="10"/>
        <v>0</v>
      </c>
      <c r="L23" s="263">
        <f t="shared" si="10"/>
        <v>0</v>
      </c>
      <c r="M23" s="263"/>
      <c r="N23" s="263">
        <f t="shared" ref="N23:N24" si="11">H23*6</f>
        <v>1860000</v>
      </c>
      <c r="O23" s="248"/>
      <c r="P23" s="248"/>
      <c r="Q23" s="248"/>
      <c r="R23" s="248"/>
      <c r="S23" s="248"/>
    </row>
    <row r="24" spans="1:19" ht="25.5">
      <c r="A24" s="260">
        <v>3</v>
      </c>
      <c r="B24" s="282" t="s">
        <v>310</v>
      </c>
      <c r="C24" s="267" t="s">
        <v>311</v>
      </c>
      <c r="D24" s="288">
        <v>1</v>
      </c>
      <c r="E24" s="283"/>
      <c r="F24" s="262"/>
      <c r="G24" s="263"/>
      <c r="H24" s="263">
        <f>SUM(I24:M24)</f>
        <v>310000</v>
      </c>
      <c r="I24" s="263">
        <f>D24*$O$1</f>
        <v>310000</v>
      </c>
      <c r="J24" s="284"/>
      <c r="K24" s="263">
        <f t="shared" si="10"/>
        <v>0</v>
      </c>
      <c r="L24" s="263">
        <f t="shared" si="10"/>
        <v>0</v>
      </c>
      <c r="M24" s="263"/>
      <c r="N24" s="263">
        <f t="shared" si="11"/>
        <v>1860000</v>
      </c>
      <c r="O24" s="248"/>
      <c r="P24" s="248"/>
      <c r="Q24" s="248"/>
      <c r="R24" s="248"/>
      <c r="S24" s="248"/>
    </row>
    <row r="25" spans="1:19" ht="25.5">
      <c r="A25" s="260">
        <v>4</v>
      </c>
      <c r="B25" s="282" t="s">
        <v>312</v>
      </c>
      <c r="C25" s="267" t="s">
        <v>313</v>
      </c>
      <c r="D25" s="288">
        <v>1</v>
      </c>
      <c r="E25" s="283"/>
      <c r="F25" s="262"/>
      <c r="G25" s="263"/>
      <c r="H25" s="263">
        <f t="shared" ref="H25:H36" si="12">SUM(I25:M25)</f>
        <v>310000</v>
      </c>
      <c r="I25" s="263">
        <f t="shared" ref="I25:I36" si="13">D25*$O$1</f>
        <v>310000</v>
      </c>
      <c r="J25" s="284"/>
      <c r="K25" s="263">
        <f t="shared" ref="K25:K36" si="14">F25*$O$1</f>
        <v>0</v>
      </c>
      <c r="L25" s="263">
        <f t="shared" ref="L25:L36" si="15">G25*$O$1</f>
        <v>0</v>
      </c>
      <c r="M25" s="263"/>
      <c r="N25" s="263">
        <f t="shared" ref="N25:N36" si="16">H25*6</f>
        <v>1860000</v>
      </c>
      <c r="O25" s="248"/>
      <c r="P25" s="248"/>
      <c r="Q25" s="248"/>
      <c r="R25" s="248"/>
      <c r="S25" s="248"/>
    </row>
    <row r="26" spans="1:19" ht="25.5">
      <c r="A26" s="260">
        <v>5</v>
      </c>
      <c r="B26" s="282" t="s">
        <v>314</v>
      </c>
      <c r="C26" s="267" t="s">
        <v>315</v>
      </c>
      <c r="D26" s="288">
        <v>1</v>
      </c>
      <c r="E26" s="283"/>
      <c r="F26" s="262"/>
      <c r="G26" s="263"/>
      <c r="H26" s="263">
        <f t="shared" si="12"/>
        <v>310000</v>
      </c>
      <c r="I26" s="263">
        <f t="shared" si="13"/>
        <v>310000</v>
      </c>
      <c r="J26" s="284"/>
      <c r="K26" s="263">
        <f t="shared" si="14"/>
        <v>0</v>
      </c>
      <c r="L26" s="263">
        <f t="shared" si="15"/>
        <v>0</v>
      </c>
      <c r="M26" s="263"/>
      <c r="N26" s="263">
        <f t="shared" si="16"/>
        <v>1860000</v>
      </c>
      <c r="O26" s="248"/>
      <c r="P26" s="248"/>
      <c r="Q26" s="248"/>
      <c r="R26" s="248"/>
      <c r="S26" s="248"/>
    </row>
    <row r="27" spans="1:19">
      <c r="A27" s="260">
        <v>6</v>
      </c>
      <c r="B27" s="282" t="s">
        <v>316</v>
      </c>
      <c r="C27" s="289" t="s">
        <v>317</v>
      </c>
      <c r="D27" s="288">
        <v>1</v>
      </c>
      <c r="E27" s="264"/>
      <c r="F27" s="262"/>
      <c r="G27" s="263"/>
      <c r="H27" s="263">
        <f t="shared" si="12"/>
        <v>310000</v>
      </c>
      <c r="I27" s="263">
        <f t="shared" si="13"/>
        <v>310000</v>
      </c>
      <c r="J27" s="284"/>
      <c r="K27" s="263">
        <f t="shared" si="14"/>
        <v>0</v>
      </c>
      <c r="L27" s="263">
        <f t="shared" si="15"/>
        <v>0</v>
      </c>
      <c r="M27" s="263"/>
      <c r="N27" s="263">
        <f t="shared" si="16"/>
        <v>1860000</v>
      </c>
      <c r="O27" s="248"/>
      <c r="P27" s="248"/>
      <c r="Q27" s="248"/>
      <c r="R27" s="250"/>
      <c r="S27" s="248"/>
    </row>
    <row r="28" spans="1:19">
      <c r="A28" s="260">
        <v>7</v>
      </c>
      <c r="B28" s="282" t="s">
        <v>318</v>
      </c>
      <c r="C28" s="289" t="s">
        <v>319</v>
      </c>
      <c r="D28" s="288">
        <v>1</v>
      </c>
      <c r="E28" s="264"/>
      <c r="F28" s="262"/>
      <c r="G28" s="263"/>
      <c r="H28" s="263">
        <f t="shared" si="12"/>
        <v>310000</v>
      </c>
      <c r="I28" s="263">
        <f t="shared" si="13"/>
        <v>310000</v>
      </c>
      <c r="J28" s="284"/>
      <c r="K28" s="263">
        <f t="shared" si="14"/>
        <v>0</v>
      </c>
      <c r="L28" s="263">
        <f t="shared" si="15"/>
        <v>0</v>
      </c>
      <c r="M28" s="263"/>
      <c r="N28" s="263">
        <f t="shared" si="16"/>
        <v>1860000</v>
      </c>
      <c r="O28" s="248"/>
      <c r="P28" s="248"/>
      <c r="Q28" s="248"/>
      <c r="R28" s="250"/>
      <c r="S28" s="248"/>
    </row>
    <row r="29" spans="1:19">
      <c r="A29" s="260">
        <v>8</v>
      </c>
      <c r="B29" s="282" t="s">
        <v>320</v>
      </c>
      <c r="C29" s="289" t="s">
        <v>321</v>
      </c>
      <c r="D29" s="288">
        <v>1</v>
      </c>
      <c r="E29" s="264"/>
      <c r="F29" s="262"/>
      <c r="G29" s="263"/>
      <c r="H29" s="263">
        <f t="shared" si="12"/>
        <v>310000</v>
      </c>
      <c r="I29" s="263">
        <f t="shared" si="13"/>
        <v>310000</v>
      </c>
      <c r="J29" s="284"/>
      <c r="K29" s="263">
        <f t="shared" si="14"/>
        <v>0</v>
      </c>
      <c r="L29" s="263">
        <f t="shared" si="15"/>
        <v>0</v>
      </c>
      <c r="M29" s="263"/>
      <c r="N29" s="263">
        <f t="shared" si="16"/>
        <v>1860000</v>
      </c>
      <c r="O29" s="248"/>
      <c r="P29" s="248"/>
      <c r="Q29" s="248"/>
      <c r="R29" s="250"/>
      <c r="S29" s="248"/>
    </row>
    <row r="30" spans="1:19">
      <c r="A30" s="260">
        <v>9</v>
      </c>
      <c r="B30" s="282" t="s">
        <v>322</v>
      </c>
      <c r="C30" s="289" t="s">
        <v>323</v>
      </c>
      <c r="D30" s="288">
        <v>1</v>
      </c>
      <c r="E30" s="264"/>
      <c r="F30" s="262"/>
      <c r="G30" s="263"/>
      <c r="H30" s="263">
        <f t="shared" si="12"/>
        <v>310000</v>
      </c>
      <c r="I30" s="263">
        <f t="shared" si="13"/>
        <v>310000</v>
      </c>
      <c r="J30" s="284"/>
      <c r="K30" s="263">
        <f t="shared" si="14"/>
        <v>0</v>
      </c>
      <c r="L30" s="263">
        <f t="shared" si="15"/>
        <v>0</v>
      </c>
      <c r="M30" s="263"/>
      <c r="N30" s="263">
        <f t="shared" si="16"/>
        <v>1860000</v>
      </c>
      <c r="O30" s="248"/>
      <c r="P30" s="248"/>
      <c r="Q30" s="248"/>
      <c r="R30" s="250"/>
      <c r="S30" s="248"/>
    </row>
    <row r="31" spans="1:19">
      <c r="A31" s="260">
        <v>10</v>
      </c>
      <c r="B31" s="282" t="s">
        <v>324</v>
      </c>
      <c r="C31" s="289" t="s">
        <v>325</v>
      </c>
      <c r="D31" s="288">
        <v>1</v>
      </c>
      <c r="E31" s="264"/>
      <c r="F31" s="262"/>
      <c r="G31" s="263"/>
      <c r="H31" s="263">
        <f t="shared" si="12"/>
        <v>310000</v>
      </c>
      <c r="I31" s="263">
        <f t="shared" si="13"/>
        <v>310000</v>
      </c>
      <c r="J31" s="284"/>
      <c r="K31" s="263">
        <f t="shared" si="14"/>
        <v>0</v>
      </c>
      <c r="L31" s="263">
        <f t="shared" si="15"/>
        <v>0</v>
      </c>
      <c r="M31" s="263"/>
      <c r="N31" s="263">
        <f t="shared" si="16"/>
        <v>1860000</v>
      </c>
      <c r="O31" s="248"/>
      <c r="P31" s="248"/>
      <c r="Q31" s="248"/>
      <c r="R31" s="250"/>
      <c r="S31" s="248"/>
    </row>
    <row r="32" spans="1:19" ht="25.5">
      <c r="A32" s="260">
        <v>11</v>
      </c>
      <c r="B32" s="282" t="s">
        <v>326</v>
      </c>
      <c r="C32" s="267" t="s">
        <v>327</v>
      </c>
      <c r="D32" s="288">
        <v>1</v>
      </c>
      <c r="E32" s="264"/>
      <c r="F32" s="262"/>
      <c r="G32" s="263"/>
      <c r="H32" s="263">
        <f t="shared" si="12"/>
        <v>310000</v>
      </c>
      <c r="I32" s="263">
        <f t="shared" si="13"/>
        <v>310000</v>
      </c>
      <c r="J32" s="284"/>
      <c r="K32" s="263">
        <f t="shared" si="14"/>
        <v>0</v>
      </c>
      <c r="L32" s="263">
        <f t="shared" si="15"/>
        <v>0</v>
      </c>
      <c r="M32" s="263"/>
      <c r="N32" s="263">
        <f t="shared" si="16"/>
        <v>1860000</v>
      </c>
      <c r="O32" s="248"/>
      <c r="P32" s="248"/>
      <c r="Q32" s="248"/>
      <c r="R32" s="250"/>
      <c r="S32" s="248"/>
    </row>
    <row r="33" spans="1:19" ht="25.5">
      <c r="A33" s="260">
        <v>12</v>
      </c>
      <c r="B33" s="282" t="s">
        <v>235</v>
      </c>
      <c r="C33" s="267" t="s">
        <v>328</v>
      </c>
      <c r="D33" s="288">
        <v>1</v>
      </c>
      <c r="E33" s="264"/>
      <c r="F33" s="262"/>
      <c r="G33" s="263"/>
      <c r="H33" s="263">
        <f t="shared" si="12"/>
        <v>310000</v>
      </c>
      <c r="I33" s="263">
        <f t="shared" si="13"/>
        <v>310000</v>
      </c>
      <c r="J33" s="284"/>
      <c r="K33" s="263">
        <f t="shared" si="14"/>
        <v>0</v>
      </c>
      <c r="L33" s="263">
        <f t="shared" si="15"/>
        <v>0</v>
      </c>
      <c r="M33" s="263"/>
      <c r="N33" s="263">
        <f t="shared" si="16"/>
        <v>1860000</v>
      </c>
      <c r="O33" s="248"/>
      <c r="P33" s="248"/>
      <c r="Q33" s="248"/>
      <c r="R33" s="248"/>
      <c r="S33" s="248"/>
    </row>
    <row r="34" spans="1:19" ht="25.5">
      <c r="A34" s="260">
        <v>13</v>
      </c>
      <c r="B34" s="282" t="s">
        <v>329</v>
      </c>
      <c r="C34" s="267" t="s">
        <v>330</v>
      </c>
      <c r="D34" s="288">
        <v>1</v>
      </c>
      <c r="E34" s="264"/>
      <c r="F34" s="262"/>
      <c r="G34" s="263"/>
      <c r="H34" s="263">
        <f t="shared" si="12"/>
        <v>310000</v>
      </c>
      <c r="I34" s="263">
        <f t="shared" si="13"/>
        <v>310000</v>
      </c>
      <c r="J34" s="284"/>
      <c r="K34" s="263">
        <f t="shared" si="14"/>
        <v>0</v>
      </c>
      <c r="L34" s="263">
        <f t="shared" si="15"/>
        <v>0</v>
      </c>
      <c r="M34" s="263"/>
      <c r="N34" s="263">
        <f t="shared" si="16"/>
        <v>1860000</v>
      </c>
      <c r="O34" s="248"/>
      <c r="P34" s="248"/>
      <c r="Q34" s="248"/>
      <c r="R34" s="248"/>
      <c r="S34" s="248"/>
    </row>
    <row r="35" spans="1:19" ht="25.5">
      <c r="A35" s="260">
        <v>14</v>
      </c>
      <c r="B35" s="282" t="s">
        <v>331</v>
      </c>
      <c r="C35" s="267" t="s">
        <v>332</v>
      </c>
      <c r="D35" s="288">
        <v>1</v>
      </c>
      <c r="E35" s="264"/>
      <c r="F35" s="262"/>
      <c r="G35" s="263"/>
      <c r="H35" s="263">
        <f t="shared" si="12"/>
        <v>310000</v>
      </c>
      <c r="I35" s="263">
        <f t="shared" si="13"/>
        <v>310000</v>
      </c>
      <c r="J35" s="284"/>
      <c r="K35" s="263">
        <f t="shared" si="14"/>
        <v>0</v>
      </c>
      <c r="L35" s="263">
        <f t="shared" si="15"/>
        <v>0</v>
      </c>
      <c r="M35" s="263"/>
      <c r="N35" s="263">
        <f t="shared" si="16"/>
        <v>1860000</v>
      </c>
      <c r="O35" s="248"/>
      <c r="P35" s="248"/>
      <c r="Q35" s="248"/>
      <c r="R35" s="248"/>
      <c r="S35" s="248"/>
    </row>
    <row r="36" spans="1:19" ht="25.5">
      <c r="A36" s="260">
        <v>15</v>
      </c>
      <c r="B36" s="282" t="s">
        <v>333</v>
      </c>
      <c r="C36" s="267" t="s">
        <v>334</v>
      </c>
      <c r="D36" s="288">
        <v>1</v>
      </c>
      <c r="E36" s="264"/>
      <c r="F36" s="262"/>
      <c r="G36" s="263"/>
      <c r="H36" s="263">
        <f t="shared" si="12"/>
        <v>310000</v>
      </c>
      <c r="I36" s="263">
        <f t="shared" si="13"/>
        <v>310000</v>
      </c>
      <c r="J36" s="284"/>
      <c r="K36" s="263">
        <f t="shared" si="14"/>
        <v>0</v>
      </c>
      <c r="L36" s="263">
        <f t="shared" si="15"/>
        <v>0</v>
      </c>
      <c r="M36" s="263"/>
      <c r="N36" s="263">
        <f t="shared" si="16"/>
        <v>1860000</v>
      </c>
      <c r="O36" s="248"/>
      <c r="P36" s="248"/>
      <c r="Q36" s="248"/>
      <c r="R36" s="248"/>
      <c r="S36" s="248"/>
    </row>
    <row r="37" spans="1:19" s="292" customFormat="1" ht="12.75">
      <c r="A37" s="290" t="s">
        <v>11</v>
      </c>
      <c r="B37" s="291" t="s">
        <v>232</v>
      </c>
      <c r="C37" s="291"/>
      <c r="D37" s="291"/>
      <c r="E37" s="245">
        <f>SUM(E38:E47)</f>
        <v>0</v>
      </c>
      <c r="F37" s="245">
        <f>SUM(F38:F47)</f>
        <v>0</v>
      </c>
      <c r="G37" s="245">
        <f>SUM(G38:G47)</f>
        <v>0</v>
      </c>
      <c r="H37" s="246">
        <f>SUM(H38:H41)</f>
        <v>992000</v>
      </c>
      <c r="I37" s="246">
        <f t="shared" ref="I37:N37" si="17">SUM(I38:I41)</f>
        <v>992000</v>
      </c>
      <c r="J37" s="246">
        <f t="shared" si="17"/>
        <v>0</v>
      </c>
      <c r="K37" s="246">
        <f t="shared" si="17"/>
        <v>0</v>
      </c>
      <c r="L37" s="246">
        <f t="shared" si="17"/>
        <v>0</v>
      </c>
      <c r="M37" s="246">
        <f t="shared" si="17"/>
        <v>0</v>
      </c>
      <c r="N37" s="246">
        <f t="shared" si="17"/>
        <v>5952000</v>
      </c>
      <c r="O37" s="244"/>
      <c r="P37" s="244"/>
      <c r="Q37" s="244"/>
      <c r="R37" s="244"/>
      <c r="S37" s="244"/>
    </row>
    <row r="38" spans="1:19" s="293" customFormat="1" ht="12.75">
      <c r="A38" s="268" t="s">
        <v>233</v>
      </c>
      <c r="B38" s="282" t="s">
        <v>335</v>
      </c>
      <c r="C38" s="267" t="s">
        <v>336</v>
      </c>
      <c r="D38" s="288">
        <v>1</v>
      </c>
      <c r="E38" s="269"/>
      <c r="F38" s="269"/>
      <c r="G38" s="270"/>
      <c r="H38" s="263">
        <f t="shared" ref="H38:H47" si="18">SUM(I38:M38)</f>
        <v>310000</v>
      </c>
      <c r="I38" s="263">
        <f t="shared" ref="I38:L47" si="19">D38*$O$1</f>
        <v>310000</v>
      </c>
      <c r="J38" s="263">
        <f t="shared" si="19"/>
        <v>0</v>
      </c>
      <c r="K38" s="263">
        <f t="shared" si="19"/>
        <v>0</v>
      </c>
      <c r="L38" s="263">
        <f t="shared" si="19"/>
        <v>0</v>
      </c>
      <c r="M38" s="263"/>
      <c r="N38" s="263">
        <f>H38*6</f>
        <v>1860000</v>
      </c>
      <c r="O38" s="248"/>
      <c r="P38" s="248"/>
      <c r="Q38" s="248"/>
      <c r="R38" s="248"/>
      <c r="S38" s="248"/>
    </row>
    <row r="39" spans="1:19" s="293" customFormat="1" ht="12.75">
      <c r="A39" s="268" t="s">
        <v>234</v>
      </c>
      <c r="B39" s="282" t="s">
        <v>337</v>
      </c>
      <c r="C39" s="267" t="s">
        <v>338</v>
      </c>
      <c r="D39" s="288">
        <v>1</v>
      </c>
      <c r="E39" s="269"/>
      <c r="F39" s="269"/>
      <c r="G39" s="270"/>
      <c r="H39" s="263">
        <f t="shared" si="18"/>
        <v>310000</v>
      </c>
      <c r="I39" s="263">
        <f t="shared" si="19"/>
        <v>310000</v>
      </c>
      <c r="J39" s="263">
        <f t="shared" si="19"/>
        <v>0</v>
      </c>
      <c r="K39" s="263">
        <f t="shared" si="19"/>
        <v>0</v>
      </c>
      <c r="L39" s="263">
        <f t="shared" si="19"/>
        <v>0</v>
      </c>
      <c r="M39" s="263"/>
      <c r="N39" s="263">
        <f>H39*6</f>
        <v>1860000</v>
      </c>
      <c r="O39" s="248"/>
      <c r="P39" s="248"/>
      <c r="Q39" s="248"/>
      <c r="R39" s="248"/>
      <c r="S39" s="248"/>
    </row>
    <row r="40" spans="1:19" s="293" customFormat="1" ht="12.75">
      <c r="A40" s="268"/>
      <c r="B40" s="282" t="s">
        <v>339</v>
      </c>
      <c r="C40" s="267" t="s">
        <v>340</v>
      </c>
      <c r="D40" s="288">
        <v>1</v>
      </c>
      <c r="E40" s="269"/>
      <c r="F40" s="269"/>
      <c r="G40" s="270"/>
      <c r="H40" s="263">
        <f t="shared" ref="H40:H41" si="20">SUM(I40:M40)</f>
        <v>310000</v>
      </c>
      <c r="I40" s="263">
        <f t="shared" ref="I40:I41" si="21">D40*$O$1</f>
        <v>310000</v>
      </c>
      <c r="J40" s="263">
        <f t="shared" ref="J40:J41" si="22">E40*$O$1</f>
        <v>0</v>
      </c>
      <c r="K40" s="263">
        <f t="shared" ref="K40:K41" si="23">F40*$O$1</f>
        <v>0</v>
      </c>
      <c r="L40" s="263">
        <f t="shared" ref="L40:L41" si="24">G40*$O$1</f>
        <v>0</v>
      </c>
      <c r="M40" s="263"/>
      <c r="N40" s="263">
        <f>H40*6</f>
        <v>1860000</v>
      </c>
      <c r="O40" s="248"/>
      <c r="P40" s="248"/>
      <c r="Q40" s="248"/>
      <c r="R40" s="248"/>
      <c r="S40" s="248"/>
    </row>
    <row r="41" spans="1:19" s="293" customFormat="1" ht="12.75">
      <c r="A41" s="268" t="s">
        <v>239</v>
      </c>
      <c r="B41" s="282" t="s">
        <v>295</v>
      </c>
      <c r="C41" s="267" t="s">
        <v>341</v>
      </c>
      <c r="D41" s="294">
        <v>0.2</v>
      </c>
      <c r="E41" s="269"/>
      <c r="F41" s="269"/>
      <c r="G41" s="270"/>
      <c r="H41" s="263">
        <f t="shared" si="20"/>
        <v>62000</v>
      </c>
      <c r="I41" s="263">
        <f t="shared" si="21"/>
        <v>62000</v>
      </c>
      <c r="J41" s="263">
        <f t="shared" si="22"/>
        <v>0</v>
      </c>
      <c r="K41" s="263">
        <f t="shared" si="23"/>
        <v>0</v>
      </c>
      <c r="L41" s="263">
        <f t="shared" si="24"/>
        <v>0</v>
      </c>
      <c r="M41" s="263"/>
      <c r="N41" s="263">
        <f>H41*6</f>
        <v>372000</v>
      </c>
      <c r="O41" s="248"/>
      <c r="P41" s="248"/>
      <c r="Q41" s="248"/>
      <c r="R41" s="248"/>
      <c r="S41" s="248"/>
    </row>
    <row r="42" spans="1:19" s="281" customFormat="1">
      <c r="A42" s="276" t="s">
        <v>12</v>
      </c>
      <c r="B42" s="291" t="s">
        <v>236</v>
      </c>
      <c r="C42" s="291"/>
      <c r="D42" s="291"/>
      <c r="E42" s="277"/>
      <c r="F42" s="277"/>
      <c r="G42" s="278"/>
      <c r="H42" s="246">
        <f>SUM(H43:H47)</f>
        <v>1937500</v>
      </c>
      <c r="I42" s="246">
        <f t="shared" ref="I42:N42" si="25">SUM(I43:I47)</f>
        <v>1937500</v>
      </c>
      <c r="J42" s="246">
        <f t="shared" si="25"/>
        <v>0</v>
      </c>
      <c r="K42" s="246">
        <f t="shared" si="25"/>
        <v>0</v>
      </c>
      <c r="L42" s="246">
        <f t="shared" si="25"/>
        <v>0</v>
      </c>
      <c r="M42" s="246">
        <f t="shared" si="25"/>
        <v>0</v>
      </c>
      <c r="N42" s="246">
        <f t="shared" si="25"/>
        <v>11625000</v>
      </c>
      <c r="O42" s="244"/>
      <c r="P42" s="244"/>
      <c r="Q42" s="244"/>
      <c r="R42" s="244"/>
      <c r="S42" s="244"/>
    </row>
    <row r="43" spans="1:19">
      <c r="A43" s="268">
        <v>1</v>
      </c>
      <c r="B43" s="282" t="s">
        <v>357</v>
      </c>
      <c r="C43" s="267" t="s">
        <v>358</v>
      </c>
      <c r="D43" s="288">
        <v>1.25</v>
      </c>
      <c r="E43" s="269"/>
      <c r="F43" s="269"/>
      <c r="G43" s="270"/>
      <c r="H43" s="263">
        <f t="shared" si="18"/>
        <v>387500</v>
      </c>
      <c r="I43" s="263">
        <f t="shared" si="19"/>
        <v>387500</v>
      </c>
      <c r="J43" s="263"/>
      <c r="K43" s="263"/>
      <c r="L43" s="263"/>
      <c r="M43" s="263"/>
      <c r="N43" s="263">
        <f>H43*6</f>
        <v>2325000</v>
      </c>
      <c r="O43" s="248"/>
      <c r="P43" s="248"/>
      <c r="Q43" s="248"/>
      <c r="R43" s="248"/>
      <c r="S43" s="248"/>
    </row>
    <row r="44" spans="1:19" ht="25.5">
      <c r="A44" s="268">
        <v>2</v>
      </c>
      <c r="B44" s="282" t="s">
        <v>359</v>
      </c>
      <c r="C44" s="267" t="s">
        <v>360</v>
      </c>
      <c r="D44" s="288">
        <v>1.25</v>
      </c>
      <c r="E44" s="269"/>
      <c r="F44" s="269"/>
      <c r="G44" s="270"/>
      <c r="H44" s="263">
        <f t="shared" si="18"/>
        <v>387500</v>
      </c>
      <c r="I44" s="263">
        <f t="shared" si="19"/>
        <v>387500</v>
      </c>
      <c r="J44" s="263"/>
      <c r="K44" s="263"/>
      <c r="L44" s="263"/>
      <c r="M44" s="263"/>
      <c r="N44" s="263">
        <f>H44*6</f>
        <v>2325000</v>
      </c>
      <c r="O44" s="248"/>
      <c r="P44" s="248"/>
      <c r="Q44" s="248"/>
      <c r="R44" s="248"/>
      <c r="S44" s="248"/>
    </row>
    <row r="45" spans="1:19" ht="25.5">
      <c r="A45" s="268">
        <v>3</v>
      </c>
      <c r="B45" s="282" t="s">
        <v>361</v>
      </c>
      <c r="C45" s="267" t="s">
        <v>362</v>
      </c>
      <c r="D45" s="288">
        <v>1.25</v>
      </c>
      <c r="E45" s="269"/>
      <c r="F45" s="269"/>
      <c r="G45" s="270"/>
      <c r="H45" s="263">
        <f t="shared" ref="H45" si="26">SUM(I45:M45)</f>
        <v>387500</v>
      </c>
      <c r="I45" s="263">
        <f t="shared" ref="I45" si="27">D45*$O$1</f>
        <v>387500</v>
      </c>
      <c r="J45" s="263"/>
      <c r="K45" s="263"/>
      <c r="L45" s="263"/>
      <c r="M45" s="263"/>
      <c r="N45" s="263">
        <f>H45*6</f>
        <v>2325000</v>
      </c>
      <c r="O45" s="248"/>
      <c r="P45" s="248"/>
      <c r="Q45" s="248"/>
      <c r="R45" s="248"/>
      <c r="S45" s="248"/>
    </row>
    <row r="46" spans="1:19" ht="25.5">
      <c r="A46" s="268">
        <v>4</v>
      </c>
      <c r="B46" s="282" t="s">
        <v>363</v>
      </c>
      <c r="C46" s="267" t="s">
        <v>364</v>
      </c>
      <c r="D46" s="288">
        <v>1.25</v>
      </c>
      <c r="E46" s="269"/>
      <c r="F46" s="269"/>
      <c r="G46" s="270"/>
      <c r="H46" s="263">
        <f t="shared" si="18"/>
        <v>387500</v>
      </c>
      <c r="I46" s="263">
        <f t="shared" si="19"/>
        <v>387500</v>
      </c>
      <c r="J46" s="263"/>
      <c r="K46" s="263"/>
      <c r="L46" s="263"/>
      <c r="M46" s="263"/>
      <c r="N46" s="263">
        <f>H46*6</f>
        <v>2325000</v>
      </c>
      <c r="O46" s="248"/>
      <c r="P46" s="248"/>
      <c r="Q46" s="248"/>
      <c r="R46" s="248"/>
      <c r="S46" s="248"/>
    </row>
    <row r="47" spans="1:19" ht="25.5">
      <c r="A47" s="268">
        <v>5</v>
      </c>
      <c r="B47" s="282" t="s">
        <v>365</v>
      </c>
      <c r="C47" s="267" t="s">
        <v>366</v>
      </c>
      <c r="D47" s="288">
        <v>1.25</v>
      </c>
      <c r="E47" s="269"/>
      <c r="F47" s="269"/>
      <c r="G47" s="270"/>
      <c r="H47" s="263">
        <f t="shared" si="18"/>
        <v>387500</v>
      </c>
      <c r="I47" s="263">
        <f t="shared" si="19"/>
        <v>387500</v>
      </c>
      <c r="J47" s="263"/>
      <c r="K47" s="263"/>
      <c r="L47" s="263"/>
      <c r="M47" s="263"/>
      <c r="N47" s="263">
        <f>H47*6</f>
        <v>2325000</v>
      </c>
      <c r="O47" s="248"/>
      <c r="P47" s="248"/>
      <c r="Q47" s="248"/>
      <c r="R47" s="248"/>
      <c r="S47" s="248"/>
    </row>
    <row r="48" spans="1:19">
      <c r="A48" s="250"/>
      <c r="B48" s="250"/>
      <c r="C48" s="250"/>
      <c r="D48" s="271"/>
      <c r="E48" s="253"/>
      <c r="F48" s="253"/>
      <c r="G48" s="253"/>
      <c r="H48" s="250"/>
      <c r="I48" s="250"/>
      <c r="J48" s="250"/>
      <c r="K48" s="250"/>
      <c r="L48" s="250"/>
      <c r="M48" s="250"/>
      <c r="N48" s="272"/>
      <c r="O48" s="250"/>
      <c r="P48" s="250"/>
      <c r="Q48" s="250"/>
      <c r="R48" s="250"/>
      <c r="S48" s="250"/>
    </row>
    <row r="49" spans="1:19">
      <c r="A49" s="250"/>
      <c r="B49" s="250"/>
      <c r="C49" s="250"/>
      <c r="D49" s="253"/>
      <c r="E49" s="253"/>
      <c r="F49" s="253"/>
      <c r="G49" s="253"/>
      <c r="H49" s="250"/>
      <c r="I49" s="250"/>
      <c r="J49" s="250"/>
      <c r="K49" s="250"/>
      <c r="L49" s="250"/>
      <c r="M49" s="250"/>
      <c r="N49" s="272"/>
      <c r="O49" s="250"/>
      <c r="P49" s="250"/>
      <c r="Q49" s="250"/>
      <c r="R49" s="250"/>
      <c r="S49" s="250"/>
    </row>
    <row r="50" spans="1:19">
      <c r="A50" s="250"/>
      <c r="B50" s="250"/>
      <c r="C50" s="250"/>
      <c r="D50" s="253"/>
      <c r="E50" s="253"/>
      <c r="F50" s="253"/>
      <c r="G50" s="253"/>
      <c r="H50" s="250"/>
      <c r="I50" s="250"/>
      <c r="J50" s="250"/>
      <c r="K50" s="250"/>
      <c r="L50" s="250"/>
      <c r="M50" s="250"/>
      <c r="N50" s="272"/>
      <c r="O50" s="250"/>
      <c r="P50" s="250"/>
      <c r="Q50" s="250"/>
      <c r="R50" s="250"/>
      <c r="S50" s="250"/>
    </row>
    <row r="51" spans="1:19">
      <c r="A51" s="250"/>
      <c r="B51" s="250"/>
      <c r="C51" s="250"/>
      <c r="D51" s="253"/>
      <c r="E51" s="253"/>
      <c r="F51" s="253"/>
      <c r="G51" s="253"/>
      <c r="H51" s="250"/>
      <c r="I51" s="250"/>
      <c r="J51" s="250"/>
      <c r="K51" s="250"/>
      <c r="L51" s="250"/>
      <c r="M51" s="250"/>
      <c r="N51" s="272"/>
      <c r="O51" s="250"/>
      <c r="P51" s="250"/>
      <c r="Q51" s="250"/>
      <c r="R51" s="250"/>
      <c r="S51" s="250"/>
    </row>
    <row r="52" spans="1:19">
      <c r="A52" s="250"/>
      <c r="B52" s="250"/>
      <c r="C52" s="250"/>
      <c r="D52" s="253"/>
      <c r="E52" s="253"/>
      <c r="F52" s="253"/>
      <c r="G52" s="253"/>
      <c r="H52" s="250"/>
      <c r="I52" s="250"/>
      <c r="J52" s="250"/>
      <c r="K52" s="250"/>
      <c r="L52" s="250"/>
      <c r="M52" s="250"/>
      <c r="N52" s="272"/>
      <c r="O52" s="250"/>
      <c r="P52" s="250"/>
      <c r="Q52" s="250"/>
      <c r="R52" s="250"/>
      <c r="S52" s="250"/>
    </row>
    <row r="53" spans="1:19">
      <c r="A53" s="250"/>
      <c r="B53" s="250"/>
      <c r="C53" s="250"/>
      <c r="D53" s="253"/>
      <c r="E53" s="253"/>
      <c r="F53" s="253"/>
      <c r="G53" s="253"/>
      <c r="H53" s="250"/>
      <c r="I53" s="250"/>
      <c r="J53" s="250"/>
      <c r="K53" s="250"/>
      <c r="L53" s="250"/>
      <c r="M53" s="250"/>
      <c r="N53" s="272"/>
      <c r="O53" s="250"/>
      <c r="P53" s="250"/>
      <c r="Q53" s="250"/>
      <c r="R53" s="250"/>
      <c r="S53" s="250"/>
    </row>
    <row r="54" spans="1:19">
      <c r="A54" s="250"/>
      <c r="B54" s="250"/>
      <c r="C54" s="250"/>
      <c r="D54" s="253"/>
      <c r="E54" s="253"/>
      <c r="F54" s="253"/>
      <c r="G54" s="253"/>
      <c r="H54" s="250"/>
      <c r="I54" s="250"/>
      <c r="J54" s="250"/>
      <c r="K54" s="250"/>
      <c r="L54" s="250"/>
      <c r="M54" s="250"/>
      <c r="N54" s="272"/>
      <c r="O54" s="250"/>
      <c r="P54" s="250"/>
      <c r="Q54" s="250"/>
      <c r="R54" s="250"/>
      <c r="S54" s="250"/>
    </row>
    <row r="55" spans="1:19">
      <c r="A55" s="250"/>
      <c r="B55" s="250"/>
      <c r="C55" s="250"/>
      <c r="D55" s="253"/>
      <c r="E55" s="253"/>
      <c r="F55" s="253"/>
      <c r="G55" s="253"/>
      <c r="H55" s="250"/>
      <c r="I55" s="250"/>
      <c r="J55" s="250"/>
      <c r="K55" s="250"/>
      <c r="L55" s="250"/>
      <c r="M55" s="250"/>
      <c r="N55" s="272"/>
      <c r="O55" s="250"/>
      <c r="P55" s="250"/>
      <c r="Q55" s="250"/>
      <c r="R55" s="250"/>
      <c r="S55" s="250"/>
    </row>
    <row r="56" spans="1:19">
      <c r="A56" s="250"/>
      <c r="B56" s="250"/>
      <c r="C56" s="250"/>
      <c r="D56" s="253"/>
      <c r="E56" s="253"/>
      <c r="F56" s="253"/>
      <c r="G56" s="253"/>
      <c r="H56" s="250"/>
      <c r="I56" s="250"/>
      <c r="J56" s="250"/>
      <c r="K56" s="250"/>
      <c r="L56" s="250"/>
      <c r="M56" s="250"/>
      <c r="N56" s="272"/>
      <c r="O56" s="250"/>
      <c r="P56" s="250"/>
      <c r="Q56" s="250"/>
      <c r="R56" s="250"/>
      <c r="S56" s="250"/>
    </row>
    <row r="57" spans="1:19">
      <c r="A57" s="250"/>
      <c r="B57" s="250"/>
      <c r="C57" s="250"/>
      <c r="D57" s="253"/>
      <c r="E57" s="253"/>
      <c r="F57" s="253"/>
      <c r="G57" s="253"/>
      <c r="H57" s="250"/>
      <c r="I57" s="250"/>
      <c r="J57" s="250"/>
      <c r="K57" s="250"/>
      <c r="L57" s="250"/>
      <c r="M57" s="250"/>
      <c r="N57" s="272"/>
      <c r="O57" s="250"/>
      <c r="P57" s="250"/>
      <c r="Q57" s="250"/>
      <c r="R57" s="250"/>
      <c r="S57" s="250"/>
    </row>
    <row r="58" spans="1:19">
      <c r="A58" s="250"/>
      <c r="B58" s="250"/>
      <c r="C58" s="250"/>
      <c r="D58" s="253"/>
      <c r="E58" s="253"/>
      <c r="F58" s="253"/>
      <c r="G58" s="253"/>
      <c r="H58" s="250"/>
      <c r="I58" s="250"/>
      <c r="J58" s="250"/>
      <c r="K58" s="250"/>
      <c r="L58" s="250"/>
      <c r="M58" s="250"/>
      <c r="N58" s="272"/>
      <c r="O58" s="250"/>
      <c r="P58" s="250"/>
      <c r="Q58" s="250"/>
      <c r="R58" s="250"/>
      <c r="S58" s="250"/>
    </row>
    <row r="59" spans="1:19">
      <c r="A59" s="250"/>
      <c r="B59" s="250"/>
      <c r="C59" s="250"/>
      <c r="D59" s="253"/>
      <c r="E59" s="253"/>
      <c r="F59" s="253"/>
      <c r="G59" s="253"/>
      <c r="H59" s="250"/>
      <c r="I59" s="250"/>
      <c r="J59" s="250"/>
      <c r="K59" s="250"/>
      <c r="L59" s="250"/>
      <c r="M59" s="250"/>
      <c r="N59" s="272"/>
      <c r="O59" s="250"/>
      <c r="P59" s="250"/>
      <c r="Q59" s="250"/>
      <c r="R59" s="250"/>
      <c r="S59" s="250"/>
    </row>
    <row r="60" spans="1:19">
      <c r="A60" s="250"/>
      <c r="B60" s="250"/>
      <c r="C60" s="250"/>
      <c r="D60" s="253"/>
      <c r="E60" s="253"/>
      <c r="F60" s="253"/>
      <c r="G60" s="253"/>
      <c r="H60" s="250"/>
      <c r="I60" s="250"/>
      <c r="J60" s="250"/>
      <c r="K60" s="250"/>
      <c r="L60" s="250"/>
      <c r="M60" s="250"/>
      <c r="N60" s="272"/>
      <c r="O60" s="250"/>
      <c r="P60" s="250"/>
      <c r="Q60" s="250"/>
      <c r="R60" s="250"/>
      <c r="S60" s="250"/>
    </row>
    <row r="61" spans="1:19">
      <c r="A61" s="250"/>
      <c r="B61" s="250"/>
      <c r="C61" s="250"/>
      <c r="D61" s="253"/>
      <c r="E61" s="253"/>
      <c r="F61" s="253"/>
      <c r="G61" s="253"/>
      <c r="H61" s="250"/>
      <c r="I61" s="250"/>
      <c r="J61" s="250"/>
      <c r="K61" s="250"/>
      <c r="L61" s="250"/>
      <c r="M61" s="250"/>
      <c r="N61" s="272"/>
      <c r="O61" s="250"/>
      <c r="P61" s="250"/>
      <c r="Q61" s="250"/>
      <c r="R61" s="250"/>
      <c r="S61" s="250"/>
    </row>
    <row r="62" spans="1:19">
      <c r="A62" s="250"/>
      <c r="B62" s="250"/>
      <c r="C62" s="250"/>
      <c r="D62" s="253"/>
      <c r="E62" s="253"/>
      <c r="F62" s="253"/>
      <c r="G62" s="253"/>
      <c r="H62" s="250"/>
      <c r="I62" s="250"/>
      <c r="J62" s="250"/>
      <c r="K62" s="250"/>
      <c r="L62" s="250"/>
      <c r="M62" s="250"/>
      <c r="N62" s="272"/>
      <c r="O62" s="250"/>
      <c r="P62" s="250"/>
      <c r="Q62" s="250"/>
      <c r="R62" s="250"/>
      <c r="S62" s="250"/>
    </row>
    <row r="63" spans="1:19">
      <c r="A63" s="250"/>
      <c r="B63" s="250"/>
      <c r="C63" s="250"/>
      <c r="D63" s="253"/>
      <c r="E63" s="253"/>
      <c r="F63" s="253"/>
      <c r="G63" s="253"/>
      <c r="H63" s="250"/>
      <c r="I63" s="250"/>
      <c r="J63" s="250"/>
      <c r="K63" s="250"/>
      <c r="L63" s="250"/>
      <c r="M63" s="250"/>
      <c r="N63" s="272"/>
      <c r="O63" s="250"/>
      <c r="P63" s="250"/>
      <c r="Q63" s="250"/>
      <c r="R63" s="250"/>
      <c r="S63" s="250"/>
    </row>
    <row r="64" spans="1:19">
      <c r="A64" s="250"/>
      <c r="B64" s="250"/>
      <c r="C64" s="250"/>
      <c r="D64" s="253"/>
      <c r="E64" s="253"/>
      <c r="F64" s="253"/>
      <c r="G64" s="253"/>
      <c r="H64" s="250"/>
      <c r="I64" s="250"/>
      <c r="J64" s="250"/>
      <c r="K64" s="250"/>
      <c r="L64" s="250"/>
      <c r="M64" s="250"/>
      <c r="N64" s="272"/>
      <c r="O64" s="250"/>
      <c r="P64" s="250"/>
      <c r="Q64" s="250"/>
      <c r="R64" s="250"/>
      <c r="S64" s="250"/>
    </row>
  </sheetData>
  <mergeCells count="11">
    <mergeCell ref="O5:S5"/>
    <mergeCell ref="A1:N1"/>
    <mergeCell ref="A2:N2"/>
    <mergeCell ref="A5:A6"/>
    <mergeCell ref="B5:B6"/>
    <mergeCell ref="C5:C6"/>
    <mergeCell ref="D5:G5"/>
    <mergeCell ref="H5:H6"/>
    <mergeCell ref="I5:L5"/>
    <mergeCell ref="M5:M6"/>
    <mergeCell ref="N5:N6"/>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3"/>
  <sheetViews>
    <sheetView workbookViewId="0">
      <selection activeCell="L14" sqref="L13:L14"/>
    </sheetView>
  </sheetViews>
  <sheetFormatPr defaultRowHeight="15.75"/>
  <cols>
    <col min="1" max="1" width="5.42578125" style="156" bestFit="1" customWidth="1"/>
    <col min="2" max="2" width="18" style="156" bestFit="1" customWidth="1"/>
    <col min="3" max="3" width="19.85546875" style="157" bestFit="1" customWidth="1"/>
    <col min="4" max="4" width="14" style="157" customWidth="1"/>
    <col min="5" max="5" width="11.140625" style="156" customWidth="1"/>
    <col min="6" max="6" width="14.140625" style="156" bestFit="1" customWidth="1"/>
    <col min="7" max="7" width="11.7109375" style="156" customWidth="1"/>
    <col min="8" max="8" width="11.28515625" style="156" bestFit="1" customWidth="1"/>
    <col min="9" max="9" width="12.140625" style="156" customWidth="1"/>
    <col min="10" max="258" width="9.140625" style="156"/>
    <col min="259" max="259" width="5.42578125" style="156" bestFit="1" customWidth="1"/>
    <col min="260" max="260" width="18" style="156" bestFit="1" customWidth="1"/>
    <col min="261" max="261" width="19.85546875" style="156" bestFit="1" customWidth="1"/>
    <col min="262" max="262" width="11.140625" style="156" customWidth="1"/>
    <col min="263" max="263" width="14.140625" style="156" bestFit="1" customWidth="1"/>
    <col min="264" max="264" width="11.28515625" style="156" bestFit="1" customWidth="1"/>
    <col min="265" max="265" width="12.140625" style="156" customWidth="1"/>
    <col min="266" max="514" width="9.140625" style="156"/>
    <col min="515" max="515" width="5.42578125" style="156" bestFit="1" customWidth="1"/>
    <col min="516" max="516" width="18" style="156" bestFit="1" customWidth="1"/>
    <col min="517" max="517" width="19.85546875" style="156" bestFit="1" customWidth="1"/>
    <col min="518" max="518" width="11.140625" style="156" customWidth="1"/>
    <col min="519" max="519" width="14.140625" style="156" bestFit="1" customWidth="1"/>
    <col min="520" max="520" width="11.28515625" style="156" bestFit="1" customWidth="1"/>
    <col min="521" max="521" width="12.140625" style="156" customWidth="1"/>
    <col min="522" max="770" width="9.140625" style="156"/>
    <col min="771" max="771" width="5.42578125" style="156" bestFit="1" customWidth="1"/>
    <col min="772" max="772" width="18" style="156" bestFit="1" customWidth="1"/>
    <col min="773" max="773" width="19.85546875" style="156" bestFit="1" customWidth="1"/>
    <col min="774" max="774" width="11.140625" style="156" customWidth="1"/>
    <col min="775" max="775" width="14.140625" style="156" bestFit="1" customWidth="1"/>
    <col min="776" max="776" width="11.28515625" style="156" bestFit="1" customWidth="1"/>
    <col min="777" max="777" width="12.140625" style="156" customWidth="1"/>
    <col min="778" max="1026" width="9.140625" style="156"/>
    <col min="1027" max="1027" width="5.42578125" style="156" bestFit="1" customWidth="1"/>
    <col min="1028" max="1028" width="18" style="156" bestFit="1" customWidth="1"/>
    <col min="1029" max="1029" width="19.85546875" style="156" bestFit="1" customWidth="1"/>
    <col min="1030" max="1030" width="11.140625" style="156" customWidth="1"/>
    <col min="1031" max="1031" width="14.140625" style="156" bestFit="1" customWidth="1"/>
    <col min="1032" max="1032" width="11.28515625" style="156" bestFit="1" customWidth="1"/>
    <col min="1033" max="1033" width="12.140625" style="156" customWidth="1"/>
    <col min="1034" max="1282" width="9.140625" style="156"/>
    <col min="1283" max="1283" width="5.42578125" style="156" bestFit="1" customWidth="1"/>
    <col min="1284" max="1284" width="18" style="156" bestFit="1" customWidth="1"/>
    <col min="1285" max="1285" width="19.85546875" style="156" bestFit="1" customWidth="1"/>
    <col min="1286" max="1286" width="11.140625" style="156" customWidth="1"/>
    <col min="1287" max="1287" width="14.140625" style="156" bestFit="1" customWidth="1"/>
    <col min="1288" max="1288" width="11.28515625" style="156" bestFit="1" customWidth="1"/>
    <col min="1289" max="1289" width="12.140625" style="156" customWidth="1"/>
    <col min="1290" max="1538" width="9.140625" style="156"/>
    <col min="1539" max="1539" width="5.42578125" style="156" bestFit="1" customWidth="1"/>
    <col min="1540" max="1540" width="18" style="156" bestFit="1" customWidth="1"/>
    <col min="1541" max="1541" width="19.85546875" style="156" bestFit="1" customWidth="1"/>
    <col min="1542" max="1542" width="11.140625" style="156" customWidth="1"/>
    <col min="1543" max="1543" width="14.140625" style="156" bestFit="1" customWidth="1"/>
    <col min="1544" max="1544" width="11.28515625" style="156" bestFit="1" customWidth="1"/>
    <col min="1545" max="1545" width="12.140625" style="156" customWidth="1"/>
    <col min="1546" max="1794" width="9.140625" style="156"/>
    <col min="1795" max="1795" width="5.42578125" style="156" bestFit="1" customWidth="1"/>
    <col min="1796" max="1796" width="18" style="156" bestFit="1" customWidth="1"/>
    <col min="1797" max="1797" width="19.85546875" style="156" bestFit="1" customWidth="1"/>
    <col min="1798" max="1798" width="11.140625" style="156" customWidth="1"/>
    <col min="1799" max="1799" width="14.140625" style="156" bestFit="1" customWidth="1"/>
    <col min="1800" max="1800" width="11.28515625" style="156" bestFit="1" customWidth="1"/>
    <col min="1801" max="1801" width="12.140625" style="156" customWidth="1"/>
    <col min="1802" max="2050" width="9.140625" style="156"/>
    <col min="2051" max="2051" width="5.42578125" style="156" bestFit="1" customWidth="1"/>
    <col min="2052" max="2052" width="18" style="156" bestFit="1" customWidth="1"/>
    <col min="2053" max="2053" width="19.85546875" style="156" bestFit="1" customWidth="1"/>
    <col min="2054" max="2054" width="11.140625" style="156" customWidth="1"/>
    <col min="2055" max="2055" width="14.140625" style="156" bestFit="1" customWidth="1"/>
    <col min="2056" max="2056" width="11.28515625" style="156" bestFit="1" customWidth="1"/>
    <col min="2057" max="2057" width="12.140625" style="156" customWidth="1"/>
    <col min="2058" max="2306" width="9.140625" style="156"/>
    <col min="2307" max="2307" width="5.42578125" style="156" bestFit="1" customWidth="1"/>
    <col min="2308" max="2308" width="18" style="156" bestFit="1" customWidth="1"/>
    <col min="2309" max="2309" width="19.85546875" style="156" bestFit="1" customWidth="1"/>
    <col min="2310" max="2310" width="11.140625" style="156" customWidth="1"/>
    <col min="2311" max="2311" width="14.140625" style="156" bestFit="1" customWidth="1"/>
    <col min="2312" max="2312" width="11.28515625" style="156" bestFit="1" customWidth="1"/>
    <col min="2313" max="2313" width="12.140625" style="156" customWidth="1"/>
    <col min="2314" max="2562" width="9.140625" style="156"/>
    <col min="2563" max="2563" width="5.42578125" style="156" bestFit="1" customWidth="1"/>
    <col min="2564" max="2564" width="18" style="156" bestFit="1" customWidth="1"/>
    <col min="2565" max="2565" width="19.85546875" style="156" bestFit="1" customWidth="1"/>
    <col min="2566" max="2566" width="11.140625" style="156" customWidth="1"/>
    <col min="2567" max="2567" width="14.140625" style="156" bestFit="1" customWidth="1"/>
    <col min="2568" max="2568" width="11.28515625" style="156" bestFit="1" customWidth="1"/>
    <col min="2569" max="2569" width="12.140625" style="156" customWidth="1"/>
    <col min="2570" max="2818" width="9.140625" style="156"/>
    <col min="2819" max="2819" width="5.42578125" style="156" bestFit="1" customWidth="1"/>
    <col min="2820" max="2820" width="18" style="156" bestFit="1" customWidth="1"/>
    <col min="2821" max="2821" width="19.85546875" style="156" bestFit="1" customWidth="1"/>
    <col min="2822" max="2822" width="11.140625" style="156" customWidth="1"/>
    <col min="2823" max="2823" width="14.140625" style="156" bestFit="1" customWidth="1"/>
    <col min="2824" max="2824" width="11.28515625" style="156" bestFit="1" customWidth="1"/>
    <col min="2825" max="2825" width="12.140625" style="156" customWidth="1"/>
    <col min="2826" max="3074" width="9.140625" style="156"/>
    <col min="3075" max="3075" width="5.42578125" style="156" bestFit="1" customWidth="1"/>
    <col min="3076" max="3076" width="18" style="156" bestFit="1" customWidth="1"/>
    <col min="3077" max="3077" width="19.85546875" style="156" bestFit="1" customWidth="1"/>
    <col min="3078" max="3078" width="11.140625" style="156" customWidth="1"/>
    <col min="3079" max="3079" width="14.140625" style="156" bestFit="1" customWidth="1"/>
    <col min="3080" max="3080" width="11.28515625" style="156" bestFit="1" customWidth="1"/>
    <col min="3081" max="3081" width="12.140625" style="156" customWidth="1"/>
    <col min="3082" max="3330" width="9.140625" style="156"/>
    <col min="3331" max="3331" width="5.42578125" style="156" bestFit="1" customWidth="1"/>
    <col min="3332" max="3332" width="18" style="156" bestFit="1" customWidth="1"/>
    <col min="3333" max="3333" width="19.85546875" style="156" bestFit="1" customWidth="1"/>
    <col min="3334" max="3334" width="11.140625" style="156" customWidth="1"/>
    <col min="3335" max="3335" width="14.140625" style="156" bestFit="1" customWidth="1"/>
    <col min="3336" max="3336" width="11.28515625" style="156" bestFit="1" customWidth="1"/>
    <col min="3337" max="3337" width="12.140625" style="156" customWidth="1"/>
    <col min="3338" max="3586" width="9.140625" style="156"/>
    <col min="3587" max="3587" width="5.42578125" style="156" bestFit="1" customWidth="1"/>
    <col min="3588" max="3588" width="18" style="156" bestFit="1" customWidth="1"/>
    <col min="3589" max="3589" width="19.85546875" style="156" bestFit="1" customWidth="1"/>
    <col min="3590" max="3590" width="11.140625" style="156" customWidth="1"/>
    <col min="3591" max="3591" width="14.140625" style="156" bestFit="1" customWidth="1"/>
    <col min="3592" max="3592" width="11.28515625" style="156" bestFit="1" customWidth="1"/>
    <col min="3593" max="3593" width="12.140625" style="156" customWidth="1"/>
    <col min="3594" max="3842" width="9.140625" style="156"/>
    <col min="3843" max="3843" width="5.42578125" style="156" bestFit="1" customWidth="1"/>
    <col min="3844" max="3844" width="18" style="156" bestFit="1" customWidth="1"/>
    <col min="3845" max="3845" width="19.85546875" style="156" bestFit="1" customWidth="1"/>
    <col min="3846" max="3846" width="11.140625" style="156" customWidth="1"/>
    <col min="3847" max="3847" width="14.140625" style="156" bestFit="1" customWidth="1"/>
    <col min="3848" max="3848" width="11.28515625" style="156" bestFit="1" customWidth="1"/>
    <col min="3849" max="3849" width="12.140625" style="156" customWidth="1"/>
    <col min="3850" max="4098" width="9.140625" style="156"/>
    <col min="4099" max="4099" width="5.42578125" style="156" bestFit="1" customWidth="1"/>
    <col min="4100" max="4100" width="18" style="156" bestFit="1" customWidth="1"/>
    <col min="4101" max="4101" width="19.85546875" style="156" bestFit="1" customWidth="1"/>
    <col min="4102" max="4102" width="11.140625" style="156" customWidth="1"/>
    <col min="4103" max="4103" width="14.140625" style="156" bestFit="1" customWidth="1"/>
    <col min="4104" max="4104" width="11.28515625" style="156" bestFit="1" customWidth="1"/>
    <col min="4105" max="4105" width="12.140625" style="156" customWidth="1"/>
    <col min="4106" max="4354" width="9.140625" style="156"/>
    <col min="4355" max="4355" width="5.42578125" style="156" bestFit="1" customWidth="1"/>
    <col min="4356" max="4356" width="18" style="156" bestFit="1" customWidth="1"/>
    <col min="4357" max="4357" width="19.85546875" style="156" bestFit="1" customWidth="1"/>
    <col min="4358" max="4358" width="11.140625" style="156" customWidth="1"/>
    <col min="4359" max="4359" width="14.140625" style="156" bestFit="1" customWidth="1"/>
    <col min="4360" max="4360" width="11.28515625" style="156" bestFit="1" customWidth="1"/>
    <col min="4361" max="4361" width="12.140625" style="156" customWidth="1"/>
    <col min="4362" max="4610" width="9.140625" style="156"/>
    <col min="4611" max="4611" width="5.42578125" style="156" bestFit="1" customWidth="1"/>
    <col min="4612" max="4612" width="18" style="156" bestFit="1" customWidth="1"/>
    <col min="4613" max="4613" width="19.85546875" style="156" bestFit="1" customWidth="1"/>
    <col min="4614" max="4614" width="11.140625" style="156" customWidth="1"/>
    <col min="4615" max="4615" width="14.140625" style="156" bestFit="1" customWidth="1"/>
    <col min="4616" max="4616" width="11.28515625" style="156" bestFit="1" customWidth="1"/>
    <col min="4617" max="4617" width="12.140625" style="156" customWidth="1"/>
    <col min="4618" max="4866" width="9.140625" style="156"/>
    <col min="4867" max="4867" width="5.42578125" style="156" bestFit="1" customWidth="1"/>
    <col min="4868" max="4868" width="18" style="156" bestFit="1" customWidth="1"/>
    <col min="4869" max="4869" width="19.85546875" style="156" bestFit="1" customWidth="1"/>
    <col min="4870" max="4870" width="11.140625" style="156" customWidth="1"/>
    <col min="4871" max="4871" width="14.140625" style="156" bestFit="1" customWidth="1"/>
    <col min="4872" max="4872" width="11.28515625" style="156" bestFit="1" customWidth="1"/>
    <col min="4873" max="4873" width="12.140625" style="156" customWidth="1"/>
    <col min="4874" max="5122" width="9.140625" style="156"/>
    <col min="5123" max="5123" width="5.42578125" style="156" bestFit="1" customWidth="1"/>
    <col min="5124" max="5124" width="18" style="156" bestFit="1" customWidth="1"/>
    <col min="5125" max="5125" width="19.85546875" style="156" bestFit="1" customWidth="1"/>
    <col min="5126" max="5126" width="11.140625" style="156" customWidth="1"/>
    <col min="5127" max="5127" width="14.140625" style="156" bestFit="1" customWidth="1"/>
    <col min="5128" max="5128" width="11.28515625" style="156" bestFit="1" customWidth="1"/>
    <col min="5129" max="5129" width="12.140625" style="156" customWidth="1"/>
    <col min="5130" max="5378" width="9.140625" style="156"/>
    <col min="5379" max="5379" width="5.42578125" style="156" bestFit="1" customWidth="1"/>
    <col min="5380" max="5380" width="18" style="156" bestFit="1" customWidth="1"/>
    <col min="5381" max="5381" width="19.85546875" style="156" bestFit="1" customWidth="1"/>
    <col min="5382" max="5382" width="11.140625" style="156" customWidth="1"/>
    <col min="5383" max="5383" width="14.140625" style="156" bestFit="1" customWidth="1"/>
    <col min="5384" max="5384" width="11.28515625" style="156" bestFit="1" customWidth="1"/>
    <col min="5385" max="5385" width="12.140625" style="156" customWidth="1"/>
    <col min="5386" max="5634" width="9.140625" style="156"/>
    <col min="5635" max="5635" width="5.42578125" style="156" bestFit="1" customWidth="1"/>
    <col min="5636" max="5636" width="18" style="156" bestFit="1" customWidth="1"/>
    <col min="5637" max="5637" width="19.85546875" style="156" bestFit="1" customWidth="1"/>
    <col min="5638" max="5638" width="11.140625" style="156" customWidth="1"/>
    <col min="5639" max="5639" width="14.140625" style="156" bestFit="1" customWidth="1"/>
    <col min="5640" max="5640" width="11.28515625" style="156" bestFit="1" customWidth="1"/>
    <col min="5641" max="5641" width="12.140625" style="156" customWidth="1"/>
    <col min="5642" max="5890" width="9.140625" style="156"/>
    <col min="5891" max="5891" width="5.42578125" style="156" bestFit="1" customWidth="1"/>
    <col min="5892" max="5892" width="18" style="156" bestFit="1" customWidth="1"/>
    <col min="5893" max="5893" width="19.85546875" style="156" bestFit="1" customWidth="1"/>
    <col min="5894" max="5894" width="11.140625" style="156" customWidth="1"/>
    <col min="5895" max="5895" width="14.140625" style="156" bestFit="1" customWidth="1"/>
    <col min="5896" max="5896" width="11.28515625" style="156" bestFit="1" customWidth="1"/>
    <col min="5897" max="5897" width="12.140625" style="156" customWidth="1"/>
    <col min="5898" max="6146" width="9.140625" style="156"/>
    <col min="6147" max="6147" width="5.42578125" style="156" bestFit="1" customWidth="1"/>
    <col min="6148" max="6148" width="18" style="156" bestFit="1" customWidth="1"/>
    <col min="6149" max="6149" width="19.85546875" style="156" bestFit="1" customWidth="1"/>
    <col min="6150" max="6150" width="11.140625" style="156" customWidth="1"/>
    <col min="6151" max="6151" width="14.140625" style="156" bestFit="1" customWidth="1"/>
    <col min="6152" max="6152" width="11.28515625" style="156" bestFit="1" customWidth="1"/>
    <col min="6153" max="6153" width="12.140625" style="156" customWidth="1"/>
    <col min="6154" max="6402" width="9.140625" style="156"/>
    <col min="6403" max="6403" width="5.42578125" style="156" bestFit="1" customWidth="1"/>
    <col min="6404" max="6404" width="18" style="156" bestFit="1" customWidth="1"/>
    <col min="6405" max="6405" width="19.85546875" style="156" bestFit="1" customWidth="1"/>
    <col min="6406" max="6406" width="11.140625" style="156" customWidth="1"/>
    <col min="6407" max="6407" width="14.140625" style="156" bestFit="1" customWidth="1"/>
    <col min="6408" max="6408" width="11.28515625" style="156" bestFit="1" customWidth="1"/>
    <col min="6409" max="6409" width="12.140625" style="156" customWidth="1"/>
    <col min="6410" max="6658" width="9.140625" style="156"/>
    <col min="6659" max="6659" width="5.42578125" style="156" bestFit="1" customWidth="1"/>
    <col min="6660" max="6660" width="18" style="156" bestFit="1" customWidth="1"/>
    <col min="6661" max="6661" width="19.85546875" style="156" bestFit="1" customWidth="1"/>
    <col min="6662" max="6662" width="11.140625" style="156" customWidth="1"/>
    <col min="6663" max="6663" width="14.140625" style="156" bestFit="1" customWidth="1"/>
    <col min="6664" max="6664" width="11.28515625" style="156" bestFit="1" customWidth="1"/>
    <col min="6665" max="6665" width="12.140625" style="156" customWidth="1"/>
    <col min="6666" max="6914" width="9.140625" style="156"/>
    <col min="6915" max="6915" width="5.42578125" style="156" bestFit="1" customWidth="1"/>
    <col min="6916" max="6916" width="18" style="156" bestFit="1" customWidth="1"/>
    <col min="6917" max="6917" width="19.85546875" style="156" bestFit="1" customWidth="1"/>
    <col min="6918" max="6918" width="11.140625" style="156" customWidth="1"/>
    <col min="6919" max="6919" width="14.140625" style="156" bestFit="1" customWidth="1"/>
    <col min="6920" max="6920" width="11.28515625" style="156" bestFit="1" customWidth="1"/>
    <col min="6921" max="6921" width="12.140625" style="156" customWidth="1"/>
    <col min="6922" max="7170" width="9.140625" style="156"/>
    <col min="7171" max="7171" width="5.42578125" style="156" bestFit="1" customWidth="1"/>
    <col min="7172" max="7172" width="18" style="156" bestFit="1" customWidth="1"/>
    <col min="7173" max="7173" width="19.85546875" style="156" bestFit="1" customWidth="1"/>
    <col min="7174" max="7174" width="11.140625" style="156" customWidth="1"/>
    <col min="7175" max="7175" width="14.140625" style="156" bestFit="1" customWidth="1"/>
    <col min="7176" max="7176" width="11.28515625" style="156" bestFit="1" customWidth="1"/>
    <col min="7177" max="7177" width="12.140625" style="156" customWidth="1"/>
    <col min="7178" max="7426" width="9.140625" style="156"/>
    <col min="7427" max="7427" width="5.42578125" style="156" bestFit="1" customWidth="1"/>
    <col min="7428" max="7428" width="18" style="156" bestFit="1" customWidth="1"/>
    <col min="7429" max="7429" width="19.85546875" style="156" bestFit="1" customWidth="1"/>
    <col min="7430" max="7430" width="11.140625" style="156" customWidth="1"/>
    <col min="7431" max="7431" width="14.140625" style="156" bestFit="1" customWidth="1"/>
    <col min="7432" max="7432" width="11.28515625" style="156" bestFit="1" customWidth="1"/>
    <col min="7433" max="7433" width="12.140625" style="156" customWidth="1"/>
    <col min="7434" max="7682" width="9.140625" style="156"/>
    <col min="7683" max="7683" width="5.42578125" style="156" bestFit="1" customWidth="1"/>
    <col min="7684" max="7684" width="18" style="156" bestFit="1" customWidth="1"/>
    <col min="7685" max="7685" width="19.85546875" style="156" bestFit="1" customWidth="1"/>
    <col min="7686" max="7686" width="11.140625" style="156" customWidth="1"/>
    <col min="7687" max="7687" width="14.140625" style="156" bestFit="1" customWidth="1"/>
    <col min="7688" max="7688" width="11.28515625" style="156" bestFit="1" customWidth="1"/>
    <col min="7689" max="7689" width="12.140625" style="156" customWidth="1"/>
    <col min="7690" max="7938" width="9.140625" style="156"/>
    <col min="7939" max="7939" width="5.42578125" style="156" bestFit="1" customWidth="1"/>
    <col min="7940" max="7940" width="18" style="156" bestFit="1" customWidth="1"/>
    <col min="7941" max="7941" width="19.85546875" style="156" bestFit="1" customWidth="1"/>
    <col min="7942" max="7942" width="11.140625" style="156" customWidth="1"/>
    <col min="7943" max="7943" width="14.140625" style="156" bestFit="1" customWidth="1"/>
    <col min="7944" max="7944" width="11.28515625" style="156" bestFit="1" customWidth="1"/>
    <col min="7945" max="7945" width="12.140625" style="156" customWidth="1"/>
    <col min="7946" max="8194" width="9.140625" style="156"/>
    <col min="8195" max="8195" width="5.42578125" style="156" bestFit="1" customWidth="1"/>
    <col min="8196" max="8196" width="18" style="156" bestFit="1" customWidth="1"/>
    <col min="8197" max="8197" width="19.85546875" style="156" bestFit="1" customWidth="1"/>
    <col min="8198" max="8198" width="11.140625" style="156" customWidth="1"/>
    <col min="8199" max="8199" width="14.140625" style="156" bestFit="1" customWidth="1"/>
    <col min="8200" max="8200" width="11.28515625" style="156" bestFit="1" customWidth="1"/>
    <col min="8201" max="8201" width="12.140625" style="156" customWidth="1"/>
    <col min="8202" max="8450" width="9.140625" style="156"/>
    <col min="8451" max="8451" width="5.42578125" style="156" bestFit="1" customWidth="1"/>
    <col min="8452" max="8452" width="18" style="156" bestFit="1" customWidth="1"/>
    <col min="8453" max="8453" width="19.85546875" style="156" bestFit="1" customWidth="1"/>
    <col min="8454" max="8454" width="11.140625" style="156" customWidth="1"/>
    <col min="8455" max="8455" width="14.140625" style="156" bestFit="1" customWidth="1"/>
    <col min="8456" max="8456" width="11.28515625" style="156" bestFit="1" customWidth="1"/>
    <col min="8457" max="8457" width="12.140625" style="156" customWidth="1"/>
    <col min="8458" max="8706" width="9.140625" style="156"/>
    <col min="8707" max="8707" width="5.42578125" style="156" bestFit="1" customWidth="1"/>
    <col min="8708" max="8708" width="18" style="156" bestFit="1" customWidth="1"/>
    <col min="8709" max="8709" width="19.85546875" style="156" bestFit="1" customWidth="1"/>
    <col min="8710" max="8710" width="11.140625" style="156" customWidth="1"/>
    <col min="8711" max="8711" width="14.140625" style="156" bestFit="1" customWidth="1"/>
    <col min="8712" max="8712" width="11.28515625" style="156" bestFit="1" customWidth="1"/>
    <col min="8713" max="8713" width="12.140625" style="156" customWidth="1"/>
    <col min="8714" max="8962" width="9.140625" style="156"/>
    <col min="8963" max="8963" width="5.42578125" style="156" bestFit="1" customWidth="1"/>
    <col min="8964" max="8964" width="18" style="156" bestFit="1" customWidth="1"/>
    <col min="8965" max="8965" width="19.85546875" style="156" bestFit="1" customWidth="1"/>
    <col min="8966" max="8966" width="11.140625" style="156" customWidth="1"/>
    <col min="8967" max="8967" width="14.140625" style="156" bestFit="1" customWidth="1"/>
    <col min="8968" max="8968" width="11.28515625" style="156" bestFit="1" customWidth="1"/>
    <col min="8969" max="8969" width="12.140625" style="156" customWidth="1"/>
    <col min="8970" max="9218" width="9.140625" style="156"/>
    <col min="9219" max="9219" width="5.42578125" style="156" bestFit="1" customWidth="1"/>
    <col min="9220" max="9220" width="18" style="156" bestFit="1" customWidth="1"/>
    <col min="9221" max="9221" width="19.85546875" style="156" bestFit="1" customWidth="1"/>
    <col min="9222" max="9222" width="11.140625" style="156" customWidth="1"/>
    <col min="9223" max="9223" width="14.140625" style="156" bestFit="1" customWidth="1"/>
    <col min="9224" max="9224" width="11.28515625" style="156" bestFit="1" customWidth="1"/>
    <col min="9225" max="9225" width="12.140625" style="156" customWidth="1"/>
    <col min="9226" max="9474" width="9.140625" style="156"/>
    <col min="9475" max="9475" width="5.42578125" style="156" bestFit="1" customWidth="1"/>
    <col min="9476" max="9476" width="18" style="156" bestFit="1" customWidth="1"/>
    <col min="9477" max="9477" width="19.85546875" style="156" bestFit="1" customWidth="1"/>
    <col min="9478" max="9478" width="11.140625" style="156" customWidth="1"/>
    <col min="9479" max="9479" width="14.140625" style="156" bestFit="1" customWidth="1"/>
    <col min="9480" max="9480" width="11.28515625" style="156" bestFit="1" customWidth="1"/>
    <col min="9481" max="9481" width="12.140625" style="156" customWidth="1"/>
    <col min="9482" max="9730" width="9.140625" style="156"/>
    <col min="9731" max="9731" width="5.42578125" style="156" bestFit="1" customWidth="1"/>
    <col min="9732" max="9732" width="18" style="156" bestFit="1" customWidth="1"/>
    <col min="9733" max="9733" width="19.85546875" style="156" bestFit="1" customWidth="1"/>
    <col min="9734" max="9734" width="11.140625" style="156" customWidth="1"/>
    <col min="9735" max="9735" width="14.140625" style="156" bestFit="1" customWidth="1"/>
    <col min="9736" max="9736" width="11.28515625" style="156" bestFit="1" customWidth="1"/>
    <col min="9737" max="9737" width="12.140625" style="156" customWidth="1"/>
    <col min="9738" max="9986" width="9.140625" style="156"/>
    <col min="9987" max="9987" width="5.42578125" style="156" bestFit="1" customWidth="1"/>
    <col min="9988" max="9988" width="18" style="156" bestFit="1" customWidth="1"/>
    <col min="9989" max="9989" width="19.85546875" style="156" bestFit="1" customWidth="1"/>
    <col min="9990" max="9990" width="11.140625" style="156" customWidth="1"/>
    <col min="9991" max="9991" width="14.140625" style="156" bestFit="1" customWidth="1"/>
    <col min="9992" max="9992" width="11.28515625" style="156" bestFit="1" customWidth="1"/>
    <col min="9993" max="9993" width="12.140625" style="156" customWidth="1"/>
    <col min="9994" max="10242" width="9.140625" style="156"/>
    <col min="10243" max="10243" width="5.42578125" style="156" bestFit="1" customWidth="1"/>
    <col min="10244" max="10244" width="18" style="156" bestFit="1" customWidth="1"/>
    <col min="10245" max="10245" width="19.85546875" style="156" bestFit="1" customWidth="1"/>
    <col min="10246" max="10246" width="11.140625" style="156" customWidth="1"/>
    <col min="10247" max="10247" width="14.140625" style="156" bestFit="1" customWidth="1"/>
    <col min="10248" max="10248" width="11.28515625" style="156" bestFit="1" customWidth="1"/>
    <col min="10249" max="10249" width="12.140625" style="156" customWidth="1"/>
    <col min="10250" max="10498" width="9.140625" style="156"/>
    <col min="10499" max="10499" width="5.42578125" style="156" bestFit="1" customWidth="1"/>
    <col min="10500" max="10500" width="18" style="156" bestFit="1" customWidth="1"/>
    <col min="10501" max="10501" width="19.85546875" style="156" bestFit="1" customWidth="1"/>
    <col min="10502" max="10502" width="11.140625" style="156" customWidth="1"/>
    <col min="10503" max="10503" width="14.140625" style="156" bestFit="1" customWidth="1"/>
    <col min="10504" max="10504" width="11.28515625" style="156" bestFit="1" customWidth="1"/>
    <col min="10505" max="10505" width="12.140625" style="156" customWidth="1"/>
    <col min="10506" max="10754" width="9.140625" style="156"/>
    <col min="10755" max="10755" width="5.42578125" style="156" bestFit="1" customWidth="1"/>
    <col min="10756" max="10756" width="18" style="156" bestFit="1" customWidth="1"/>
    <col min="10757" max="10757" width="19.85546875" style="156" bestFit="1" customWidth="1"/>
    <col min="10758" max="10758" width="11.140625" style="156" customWidth="1"/>
    <col min="10759" max="10759" width="14.140625" style="156" bestFit="1" customWidth="1"/>
    <col min="10760" max="10760" width="11.28515625" style="156" bestFit="1" customWidth="1"/>
    <col min="10761" max="10761" width="12.140625" style="156" customWidth="1"/>
    <col min="10762" max="11010" width="9.140625" style="156"/>
    <col min="11011" max="11011" width="5.42578125" style="156" bestFit="1" customWidth="1"/>
    <col min="11012" max="11012" width="18" style="156" bestFit="1" customWidth="1"/>
    <col min="11013" max="11013" width="19.85546875" style="156" bestFit="1" customWidth="1"/>
    <col min="11014" max="11014" width="11.140625" style="156" customWidth="1"/>
    <col min="11015" max="11015" width="14.140625" style="156" bestFit="1" customWidth="1"/>
    <col min="11016" max="11016" width="11.28515625" style="156" bestFit="1" customWidth="1"/>
    <col min="11017" max="11017" width="12.140625" style="156" customWidth="1"/>
    <col min="11018" max="11266" width="9.140625" style="156"/>
    <col min="11267" max="11267" width="5.42578125" style="156" bestFit="1" customWidth="1"/>
    <col min="11268" max="11268" width="18" style="156" bestFit="1" customWidth="1"/>
    <col min="11269" max="11269" width="19.85546875" style="156" bestFit="1" customWidth="1"/>
    <col min="11270" max="11270" width="11.140625" style="156" customWidth="1"/>
    <col min="11271" max="11271" width="14.140625" style="156" bestFit="1" customWidth="1"/>
    <col min="11272" max="11272" width="11.28515625" style="156" bestFit="1" customWidth="1"/>
    <col min="11273" max="11273" width="12.140625" style="156" customWidth="1"/>
    <col min="11274" max="11522" width="9.140625" style="156"/>
    <col min="11523" max="11523" width="5.42578125" style="156" bestFit="1" customWidth="1"/>
    <col min="11524" max="11524" width="18" style="156" bestFit="1" customWidth="1"/>
    <col min="11525" max="11525" width="19.85546875" style="156" bestFit="1" customWidth="1"/>
    <col min="11526" max="11526" width="11.140625" style="156" customWidth="1"/>
    <col min="11527" max="11527" width="14.140625" style="156" bestFit="1" customWidth="1"/>
    <col min="11528" max="11528" width="11.28515625" style="156" bestFit="1" customWidth="1"/>
    <col min="11529" max="11529" width="12.140625" style="156" customWidth="1"/>
    <col min="11530" max="11778" width="9.140625" style="156"/>
    <col min="11779" max="11779" width="5.42578125" style="156" bestFit="1" customWidth="1"/>
    <col min="11780" max="11780" width="18" style="156" bestFit="1" customWidth="1"/>
    <col min="11781" max="11781" width="19.85546875" style="156" bestFit="1" customWidth="1"/>
    <col min="11782" max="11782" width="11.140625" style="156" customWidth="1"/>
    <col min="11783" max="11783" width="14.140625" style="156" bestFit="1" customWidth="1"/>
    <col min="11784" max="11784" width="11.28515625" style="156" bestFit="1" customWidth="1"/>
    <col min="11785" max="11785" width="12.140625" style="156" customWidth="1"/>
    <col min="11786" max="12034" width="9.140625" style="156"/>
    <col min="12035" max="12035" width="5.42578125" style="156" bestFit="1" customWidth="1"/>
    <col min="12036" max="12036" width="18" style="156" bestFit="1" customWidth="1"/>
    <col min="12037" max="12037" width="19.85546875" style="156" bestFit="1" customWidth="1"/>
    <col min="12038" max="12038" width="11.140625" style="156" customWidth="1"/>
    <col min="12039" max="12039" width="14.140625" style="156" bestFit="1" customWidth="1"/>
    <col min="12040" max="12040" width="11.28515625" style="156" bestFit="1" customWidth="1"/>
    <col min="12041" max="12041" width="12.140625" style="156" customWidth="1"/>
    <col min="12042" max="12290" width="9.140625" style="156"/>
    <col min="12291" max="12291" width="5.42578125" style="156" bestFit="1" customWidth="1"/>
    <col min="12292" max="12292" width="18" style="156" bestFit="1" customWidth="1"/>
    <col min="12293" max="12293" width="19.85546875" style="156" bestFit="1" customWidth="1"/>
    <col min="12294" max="12294" width="11.140625" style="156" customWidth="1"/>
    <col min="12295" max="12295" width="14.140625" style="156" bestFit="1" customWidth="1"/>
    <col min="12296" max="12296" width="11.28515625" style="156" bestFit="1" customWidth="1"/>
    <col min="12297" max="12297" width="12.140625" style="156" customWidth="1"/>
    <col min="12298" max="12546" width="9.140625" style="156"/>
    <col min="12547" max="12547" width="5.42578125" style="156" bestFit="1" customWidth="1"/>
    <col min="12548" max="12548" width="18" style="156" bestFit="1" customWidth="1"/>
    <col min="12549" max="12549" width="19.85546875" style="156" bestFit="1" customWidth="1"/>
    <col min="12550" max="12550" width="11.140625" style="156" customWidth="1"/>
    <col min="12551" max="12551" width="14.140625" style="156" bestFit="1" customWidth="1"/>
    <col min="12552" max="12552" width="11.28515625" style="156" bestFit="1" customWidth="1"/>
    <col min="12553" max="12553" width="12.140625" style="156" customWidth="1"/>
    <col min="12554" max="12802" width="9.140625" style="156"/>
    <col min="12803" max="12803" width="5.42578125" style="156" bestFit="1" customWidth="1"/>
    <col min="12804" max="12804" width="18" style="156" bestFit="1" customWidth="1"/>
    <col min="12805" max="12805" width="19.85546875" style="156" bestFit="1" customWidth="1"/>
    <col min="12806" max="12806" width="11.140625" style="156" customWidth="1"/>
    <col min="12807" max="12807" width="14.140625" style="156" bestFit="1" customWidth="1"/>
    <col min="12808" max="12808" width="11.28515625" style="156" bestFit="1" customWidth="1"/>
    <col min="12809" max="12809" width="12.140625" style="156" customWidth="1"/>
    <col min="12810" max="13058" width="9.140625" style="156"/>
    <col min="13059" max="13059" width="5.42578125" style="156" bestFit="1" customWidth="1"/>
    <col min="13060" max="13060" width="18" style="156" bestFit="1" customWidth="1"/>
    <col min="13061" max="13061" width="19.85546875" style="156" bestFit="1" customWidth="1"/>
    <col min="13062" max="13062" width="11.140625" style="156" customWidth="1"/>
    <col min="13063" max="13063" width="14.140625" style="156" bestFit="1" customWidth="1"/>
    <col min="13064" max="13064" width="11.28515625" style="156" bestFit="1" customWidth="1"/>
    <col min="13065" max="13065" width="12.140625" style="156" customWidth="1"/>
    <col min="13066" max="13314" width="9.140625" style="156"/>
    <col min="13315" max="13315" width="5.42578125" style="156" bestFit="1" customWidth="1"/>
    <col min="13316" max="13316" width="18" style="156" bestFit="1" customWidth="1"/>
    <col min="13317" max="13317" width="19.85546875" style="156" bestFit="1" customWidth="1"/>
    <col min="13318" max="13318" width="11.140625" style="156" customWidth="1"/>
    <col min="13319" max="13319" width="14.140625" style="156" bestFit="1" customWidth="1"/>
    <col min="13320" max="13320" width="11.28515625" style="156" bestFit="1" customWidth="1"/>
    <col min="13321" max="13321" width="12.140625" style="156" customWidth="1"/>
    <col min="13322" max="13570" width="9.140625" style="156"/>
    <col min="13571" max="13571" width="5.42578125" style="156" bestFit="1" customWidth="1"/>
    <col min="13572" max="13572" width="18" style="156" bestFit="1" customWidth="1"/>
    <col min="13573" max="13573" width="19.85546875" style="156" bestFit="1" customWidth="1"/>
    <col min="13574" max="13574" width="11.140625" style="156" customWidth="1"/>
    <col min="13575" max="13575" width="14.140625" style="156" bestFit="1" customWidth="1"/>
    <col min="13576" max="13576" width="11.28515625" style="156" bestFit="1" customWidth="1"/>
    <col min="13577" max="13577" width="12.140625" style="156" customWidth="1"/>
    <col min="13578" max="13826" width="9.140625" style="156"/>
    <col min="13827" max="13827" width="5.42578125" style="156" bestFit="1" customWidth="1"/>
    <col min="13828" max="13828" width="18" style="156" bestFit="1" customWidth="1"/>
    <col min="13829" max="13829" width="19.85546875" style="156" bestFit="1" customWidth="1"/>
    <col min="13830" max="13830" width="11.140625" style="156" customWidth="1"/>
    <col min="13831" max="13831" width="14.140625" style="156" bestFit="1" customWidth="1"/>
    <col min="13832" max="13832" width="11.28515625" style="156" bestFit="1" customWidth="1"/>
    <col min="13833" max="13833" width="12.140625" style="156" customWidth="1"/>
    <col min="13834" max="14082" width="9.140625" style="156"/>
    <col min="14083" max="14083" width="5.42578125" style="156" bestFit="1" customWidth="1"/>
    <col min="14084" max="14084" width="18" style="156" bestFit="1" customWidth="1"/>
    <col min="14085" max="14085" width="19.85546875" style="156" bestFit="1" customWidth="1"/>
    <col min="14086" max="14086" width="11.140625" style="156" customWidth="1"/>
    <col min="14087" max="14087" width="14.140625" style="156" bestFit="1" customWidth="1"/>
    <col min="14088" max="14088" width="11.28515625" style="156" bestFit="1" customWidth="1"/>
    <col min="14089" max="14089" width="12.140625" style="156" customWidth="1"/>
    <col min="14090" max="14338" width="9.140625" style="156"/>
    <col min="14339" max="14339" width="5.42578125" style="156" bestFit="1" customWidth="1"/>
    <col min="14340" max="14340" width="18" style="156" bestFit="1" customWidth="1"/>
    <col min="14341" max="14341" width="19.85546875" style="156" bestFit="1" customWidth="1"/>
    <col min="14342" max="14342" width="11.140625" style="156" customWidth="1"/>
    <col min="14343" max="14343" width="14.140625" style="156" bestFit="1" customWidth="1"/>
    <col min="14344" max="14344" width="11.28515625" style="156" bestFit="1" customWidth="1"/>
    <col min="14345" max="14345" width="12.140625" style="156" customWidth="1"/>
    <col min="14346" max="14594" width="9.140625" style="156"/>
    <col min="14595" max="14595" width="5.42578125" style="156" bestFit="1" customWidth="1"/>
    <col min="14596" max="14596" width="18" style="156" bestFit="1" customWidth="1"/>
    <col min="14597" max="14597" width="19.85546875" style="156" bestFit="1" customWidth="1"/>
    <col min="14598" max="14598" width="11.140625" style="156" customWidth="1"/>
    <col min="14599" max="14599" width="14.140625" style="156" bestFit="1" customWidth="1"/>
    <col min="14600" max="14600" width="11.28515625" style="156" bestFit="1" customWidth="1"/>
    <col min="14601" max="14601" width="12.140625" style="156" customWidth="1"/>
    <col min="14602" max="14850" width="9.140625" style="156"/>
    <col min="14851" max="14851" width="5.42578125" style="156" bestFit="1" customWidth="1"/>
    <col min="14852" max="14852" width="18" style="156" bestFit="1" customWidth="1"/>
    <col min="14853" max="14853" width="19.85546875" style="156" bestFit="1" customWidth="1"/>
    <col min="14854" max="14854" width="11.140625" style="156" customWidth="1"/>
    <col min="14855" max="14855" width="14.140625" style="156" bestFit="1" customWidth="1"/>
    <col min="14856" max="14856" width="11.28515625" style="156" bestFit="1" customWidth="1"/>
    <col min="14857" max="14857" width="12.140625" style="156" customWidth="1"/>
    <col min="14858" max="15106" width="9.140625" style="156"/>
    <col min="15107" max="15107" width="5.42578125" style="156" bestFit="1" customWidth="1"/>
    <col min="15108" max="15108" width="18" style="156" bestFit="1" customWidth="1"/>
    <col min="15109" max="15109" width="19.85546875" style="156" bestFit="1" customWidth="1"/>
    <col min="15110" max="15110" width="11.140625" style="156" customWidth="1"/>
    <col min="15111" max="15111" width="14.140625" style="156" bestFit="1" customWidth="1"/>
    <col min="15112" max="15112" width="11.28515625" style="156" bestFit="1" customWidth="1"/>
    <col min="15113" max="15113" width="12.140625" style="156" customWidth="1"/>
    <col min="15114" max="15362" width="9.140625" style="156"/>
    <col min="15363" max="15363" width="5.42578125" style="156" bestFit="1" customWidth="1"/>
    <col min="15364" max="15364" width="18" style="156" bestFit="1" customWidth="1"/>
    <col min="15365" max="15365" width="19.85546875" style="156" bestFit="1" customWidth="1"/>
    <col min="15366" max="15366" width="11.140625" style="156" customWidth="1"/>
    <col min="15367" max="15367" width="14.140625" style="156" bestFit="1" customWidth="1"/>
    <col min="15368" max="15368" width="11.28515625" style="156" bestFit="1" customWidth="1"/>
    <col min="15369" max="15369" width="12.140625" style="156" customWidth="1"/>
    <col min="15370" max="15618" width="9.140625" style="156"/>
    <col min="15619" max="15619" width="5.42578125" style="156" bestFit="1" customWidth="1"/>
    <col min="15620" max="15620" width="18" style="156" bestFit="1" customWidth="1"/>
    <col min="15621" max="15621" width="19.85546875" style="156" bestFit="1" customWidth="1"/>
    <col min="15622" max="15622" width="11.140625" style="156" customWidth="1"/>
    <col min="15623" max="15623" width="14.140625" style="156" bestFit="1" customWidth="1"/>
    <col min="15624" max="15624" width="11.28515625" style="156" bestFit="1" customWidth="1"/>
    <col min="15625" max="15625" width="12.140625" style="156" customWidth="1"/>
    <col min="15626" max="15874" width="9.140625" style="156"/>
    <col min="15875" max="15875" width="5.42578125" style="156" bestFit="1" customWidth="1"/>
    <col min="15876" max="15876" width="18" style="156" bestFit="1" customWidth="1"/>
    <col min="15877" max="15877" width="19.85546875" style="156" bestFit="1" customWidth="1"/>
    <col min="15878" max="15878" width="11.140625" style="156" customWidth="1"/>
    <col min="15879" max="15879" width="14.140625" style="156" bestFit="1" customWidth="1"/>
    <col min="15880" max="15880" width="11.28515625" style="156" bestFit="1" customWidth="1"/>
    <col min="15881" max="15881" width="12.140625" style="156" customWidth="1"/>
    <col min="15882" max="16130" width="9.140625" style="156"/>
    <col min="16131" max="16131" width="5.42578125" style="156" bestFit="1" customWidth="1"/>
    <col min="16132" max="16132" width="18" style="156" bestFit="1" customWidth="1"/>
    <col min="16133" max="16133" width="19.85546875" style="156" bestFit="1" customWidth="1"/>
    <col min="16134" max="16134" width="11.140625" style="156" customWidth="1"/>
    <col min="16135" max="16135" width="14.140625" style="156" bestFit="1" customWidth="1"/>
    <col min="16136" max="16136" width="11.28515625" style="156" bestFit="1" customWidth="1"/>
    <col min="16137" max="16137" width="12.140625" style="156" customWidth="1"/>
    <col min="16138" max="16384" width="9.140625" style="156"/>
  </cols>
  <sheetData>
    <row r="1" spans="1:9">
      <c r="A1" s="423" t="s">
        <v>240</v>
      </c>
      <c r="B1" s="423"/>
      <c r="C1" s="423" t="s">
        <v>241</v>
      </c>
      <c r="D1" s="423"/>
      <c r="E1" s="423"/>
      <c r="F1" s="423"/>
      <c r="G1" s="423"/>
      <c r="H1" s="423"/>
      <c r="I1" s="423"/>
    </row>
    <row r="2" spans="1:9">
      <c r="A2" s="423" t="s">
        <v>385</v>
      </c>
      <c r="B2" s="423"/>
      <c r="C2" s="424" t="s">
        <v>242</v>
      </c>
      <c r="D2" s="424"/>
      <c r="E2" s="424"/>
      <c r="F2" s="424"/>
      <c r="G2" s="424"/>
      <c r="H2" s="424"/>
      <c r="I2" s="424"/>
    </row>
    <row r="3" spans="1:9" ht="14.25" customHeight="1"/>
    <row r="4" spans="1:9">
      <c r="A4" s="423" t="s">
        <v>252</v>
      </c>
      <c r="B4" s="423"/>
      <c r="C4" s="423"/>
      <c r="D4" s="423"/>
      <c r="E4" s="423"/>
      <c r="F4" s="423"/>
      <c r="G4" s="423"/>
      <c r="H4" s="423"/>
      <c r="I4" s="423"/>
    </row>
    <row r="5" spans="1:9">
      <c r="A5" s="423" t="s">
        <v>253</v>
      </c>
      <c r="B5" s="423"/>
      <c r="C5" s="423"/>
      <c r="D5" s="423"/>
      <c r="E5" s="423"/>
      <c r="F5" s="423"/>
      <c r="G5" s="423"/>
      <c r="H5" s="423"/>
      <c r="I5" s="423"/>
    </row>
    <row r="6" spans="1:9">
      <c r="A6" s="419" t="s">
        <v>243</v>
      </c>
      <c r="B6" s="419"/>
      <c r="C6" s="419"/>
      <c r="D6" s="419"/>
      <c r="E6" s="419"/>
      <c r="F6" s="419"/>
      <c r="G6" s="419"/>
      <c r="H6" s="419"/>
      <c r="I6" s="419"/>
    </row>
    <row r="7" spans="1:9" ht="63">
      <c r="A7" s="158" t="s">
        <v>1</v>
      </c>
      <c r="B7" s="159" t="s">
        <v>177</v>
      </c>
      <c r="C7" s="159" t="s">
        <v>244</v>
      </c>
      <c r="D7" s="159" t="s">
        <v>246</v>
      </c>
      <c r="E7" s="159" t="s">
        <v>247</v>
      </c>
      <c r="F7" s="160" t="s">
        <v>248</v>
      </c>
      <c r="G7" s="160" t="s">
        <v>249</v>
      </c>
      <c r="H7" s="159" t="s">
        <v>250</v>
      </c>
      <c r="I7" s="159" t="s">
        <v>251</v>
      </c>
    </row>
    <row r="8" spans="1:9" ht="20.25" customHeight="1">
      <c r="A8" s="443" t="s">
        <v>233</v>
      </c>
      <c r="B8" s="295" t="s">
        <v>290</v>
      </c>
      <c r="C8" s="161" t="s">
        <v>245</v>
      </c>
      <c r="D8" s="162">
        <f>(0.3*1490000)</f>
        <v>447000</v>
      </c>
      <c r="E8" s="162">
        <f>(0.3*1800000)</f>
        <v>540000</v>
      </c>
      <c r="F8" s="163">
        <f>E8-D8</f>
        <v>93000</v>
      </c>
      <c r="G8" s="163">
        <v>6</v>
      </c>
      <c r="H8" s="162">
        <f>F8*G8</f>
        <v>558000</v>
      </c>
      <c r="I8" s="164"/>
    </row>
    <row r="9" spans="1:9" ht="20.25" customHeight="1">
      <c r="A9" s="443" t="s">
        <v>234</v>
      </c>
      <c r="B9" s="295" t="s">
        <v>283</v>
      </c>
      <c r="C9" s="161" t="s">
        <v>245</v>
      </c>
      <c r="D9" s="162">
        <f t="shared" ref="D9:D23" si="0">(0.3*1490000)</f>
        <v>447000</v>
      </c>
      <c r="E9" s="162">
        <f t="shared" ref="E9:E23" si="1">(0.3*1800000)</f>
        <v>540000</v>
      </c>
      <c r="F9" s="163">
        <f t="shared" ref="F9:F18" si="2">E9-D9</f>
        <v>93000</v>
      </c>
      <c r="G9" s="163">
        <v>6</v>
      </c>
      <c r="H9" s="162">
        <f t="shared" ref="H9:H18" si="3">F9*G9</f>
        <v>558000</v>
      </c>
      <c r="I9" s="164"/>
    </row>
    <row r="10" spans="1:9" ht="20.25" customHeight="1">
      <c r="A10" s="443" t="s">
        <v>239</v>
      </c>
      <c r="B10" s="295" t="s">
        <v>284</v>
      </c>
      <c r="C10" s="161" t="s">
        <v>245</v>
      </c>
      <c r="D10" s="162">
        <f t="shared" si="0"/>
        <v>447000</v>
      </c>
      <c r="E10" s="162">
        <f t="shared" si="1"/>
        <v>540000</v>
      </c>
      <c r="F10" s="163">
        <f t="shared" si="2"/>
        <v>93000</v>
      </c>
      <c r="G10" s="163">
        <v>6</v>
      </c>
      <c r="H10" s="162">
        <f t="shared" si="3"/>
        <v>558000</v>
      </c>
      <c r="I10" s="164"/>
    </row>
    <row r="11" spans="1:9" ht="20.25" customHeight="1">
      <c r="A11" s="443" t="s">
        <v>367</v>
      </c>
      <c r="B11" s="295" t="s">
        <v>368</v>
      </c>
      <c r="C11" s="161" t="s">
        <v>245</v>
      </c>
      <c r="D11" s="162">
        <f t="shared" si="0"/>
        <v>447000</v>
      </c>
      <c r="E11" s="162">
        <f t="shared" si="1"/>
        <v>540000</v>
      </c>
      <c r="F11" s="163">
        <f t="shared" si="2"/>
        <v>93000</v>
      </c>
      <c r="G11" s="163">
        <v>6</v>
      </c>
      <c r="H11" s="162">
        <f t="shared" si="3"/>
        <v>558000</v>
      </c>
      <c r="I11" s="165"/>
    </row>
    <row r="12" spans="1:9" ht="20.25" customHeight="1">
      <c r="A12" s="443" t="s">
        <v>369</v>
      </c>
      <c r="B12" s="295" t="s">
        <v>370</v>
      </c>
      <c r="C12" s="161" t="s">
        <v>245</v>
      </c>
      <c r="D12" s="162">
        <f t="shared" si="0"/>
        <v>447000</v>
      </c>
      <c r="E12" s="162">
        <f t="shared" si="1"/>
        <v>540000</v>
      </c>
      <c r="F12" s="163">
        <f t="shared" si="2"/>
        <v>93000</v>
      </c>
      <c r="G12" s="163">
        <v>6</v>
      </c>
      <c r="H12" s="162">
        <f t="shared" si="3"/>
        <v>558000</v>
      </c>
      <c r="I12" s="165"/>
    </row>
    <row r="13" spans="1:9" ht="20.25" customHeight="1">
      <c r="A13" s="443" t="s">
        <v>371</v>
      </c>
      <c r="B13" s="295" t="s">
        <v>288</v>
      </c>
      <c r="C13" s="161" t="s">
        <v>245</v>
      </c>
      <c r="D13" s="162">
        <f t="shared" si="0"/>
        <v>447000</v>
      </c>
      <c r="E13" s="162">
        <f t="shared" si="1"/>
        <v>540000</v>
      </c>
      <c r="F13" s="163">
        <f t="shared" si="2"/>
        <v>93000</v>
      </c>
      <c r="G13" s="163">
        <v>6</v>
      </c>
      <c r="H13" s="162">
        <f t="shared" si="3"/>
        <v>558000</v>
      </c>
      <c r="I13" s="164"/>
    </row>
    <row r="14" spans="1:9" ht="20.25" customHeight="1">
      <c r="A14" s="443" t="s">
        <v>372</v>
      </c>
      <c r="B14" s="295" t="s">
        <v>286</v>
      </c>
      <c r="C14" s="161" t="s">
        <v>245</v>
      </c>
      <c r="D14" s="162">
        <f t="shared" si="0"/>
        <v>447000</v>
      </c>
      <c r="E14" s="162">
        <f t="shared" si="1"/>
        <v>540000</v>
      </c>
      <c r="F14" s="163">
        <f t="shared" si="2"/>
        <v>93000</v>
      </c>
      <c r="G14" s="163">
        <v>6</v>
      </c>
      <c r="H14" s="162">
        <f t="shared" si="3"/>
        <v>558000</v>
      </c>
      <c r="I14" s="164"/>
    </row>
    <row r="15" spans="1:9" s="168" customFormat="1" ht="20.25" customHeight="1">
      <c r="A15" s="443" t="s">
        <v>373</v>
      </c>
      <c r="B15" s="295" t="s">
        <v>289</v>
      </c>
      <c r="C15" s="166" t="s">
        <v>245</v>
      </c>
      <c r="D15" s="162">
        <f t="shared" si="0"/>
        <v>447000</v>
      </c>
      <c r="E15" s="162">
        <f t="shared" si="1"/>
        <v>540000</v>
      </c>
      <c r="F15" s="163">
        <f t="shared" si="2"/>
        <v>93000</v>
      </c>
      <c r="G15" s="163">
        <v>6</v>
      </c>
      <c r="H15" s="162">
        <f t="shared" si="3"/>
        <v>558000</v>
      </c>
      <c r="I15" s="167"/>
    </row>
    <row r="16" spans="1:9" s="168" customFormat="1" ht="20.25" customHeight="1">
      <c r="A16" s="443" t="s">
        <v>374</v>
      </c>
      <c r="B16" s="295" t="s">
        <v>375</v>
      </c>
      <c r="C16" s="166" t="s">
        <v>245</v>
      </c>
      <c r="D16" s="162">
        <f t="shared" si="0"/>
        <v>447000</v>
      </c>
      <c r="E16" s="162">
        <f t="shared" si="1"/>
        <v>540000</v>
      </c>
      <c r="F16" s="163">
        <f t="shared" si="2"/>
        <v>93000</v>
      </c>
      <c r="G16" s="163">
        <v>6</v>
      </c>
      <c r="H16" s="162">
        <f t="shared" si="3"/>
        <v>558000</v>
      </c>
      <c r="I16" s="167"/>
    </row>
    <row r="17" spans="1:9" s="168" customFormat="1" ht="22.5" customHeight="1">
      <c r="A17" s="443" t="s">
        <v>376</v>
      </c>
      <c r="B17" s="295" t="s">
        <v>292</v>
      </c>
      <c r="C17" s="166" t="s">
        <v>245</v>
      </c>
      <c r="D17" s="162">
        <f t="shared" si="0"/>
        <v>447000</v>
      </c>
      <c r="E17" s="162">
        <f t="shared" si="1"/>
        <v>540000</v>
      </c>
      <c r="F17" s="163">
        <f t="shared" si="2"/>
        <v>93000</v>
      </c>
      <c r="G17" s="163">
        <v>6</v>
      </c>
      <c r="H17" s="162">
        <f t="shared" si="3"/>
        <v>558000</v>
      </c>
      <c r="I17" s="167"/>
    </row>
    <row r="18" spans="1:9" s="168" customFormat="1">
      <c r="A18" s="443" t="s">
        <v>377</v>
      </c>
      <c r="B18" s="295" t="s">
        <v>298</v>
      </c>
      <c r="C18" s="166" t="s">
        <v>245</v>
      </c>
      <c r="D18" s="162">
        <f t="shared" si="0"/>
        <v>447000</v>
      </c>
      <c r="E18" s="162">
        <f t="shared" si="1"/>
        <v>540000</v>
      </c>
      <c r="F18" s="163">
        <f t="shared" si="2"/>
        <v>93000</v>
      </c>
      <c r="G18" s="163">
        <v>6</v>
      </c>
      <c r="H18" s="162">
        <f t="shared" si="3"/>
        <v>558000</v>
      </c>
      <c r="I18" s="167"/>
    </row>
    <row r="19" spans="1:9" s="168" customFormat="1">
      <c r="A19" s="443" t="s">
        <v>378</v>
      </c>
      <c r="B19" s="295" t="s">
        <v>379</v>
      </c>
      <c r="C19" s="166" t="s">
        <v>245</v>
      </c>
      <c r="D19" s="162">
        <f t="shared" si="0"/>
        <v>447000</v>
      </c>
      <c r="E19" s="162">
        <f t="shared" si="1"/>
        <v>540000</v>
      </c>
      <c r="F19" s="163">
        <f t="shared" ref="F19:F23" si="4">E19-D19</f>
        <v>93000</v>
      </c>
      <c r="G19" s="163">
        <v>6</v>
      </c>
      <c r="H19" s="162">
        <f t="shared" ref="H19:H23" si="5">F19*G19</f>
        <v>558000</v>
      </c>
      <c r="I19" s="167"/>
    </row>
    <row r="20" spans="1:9" s="168" customFormat="1">
      <c r="A20" s="443" t="s">
        <v>380</v>
      </c>
      <c r="B20" s="295" t="s">
        <v>381</v>
      </c>
      <c r="C20" s="166" t="s">
        <v>245</v>
      </c>
      <c r="D20" s="162">
        <f t="shared" si="0"/>
        <v>447000</v>
      </c>
      <c r="E20" s="162">
        <f t="shared" si="1"/>
        <v>540000</v>
      </c>
      <c r="F20" s="163">
        <f t="shared" si="4"/>
        <v>93000</v>
      </c>
      <c r="G20" s="163">
        <v>6</v>
      </c>
      <c r="H20" s="162">
        <f t="shared" si="5"/>
        <v>558000</v>
      </c>
      <c r="I20" s="167"/>
    </row>
    <row r="21" spans="1:9" s="168" customFormat="1">
      <c r="A21" s="443" t="s">
        <v>382</v>
      </c>
      <c r="B21" s="295" t="s">
        <v>324</v>
      </c>
      <c r="C21" s="166" t="s">
        <v>245</v>
      </c>
      <c r="D21" s="162">
        <f t="shared" si="0"/>
        <v>447000</v>
      </c>
      <c r="E21" s="162">
        <f t="shared" si="1"/>
        <v>540000</v>
      </c>
      <c r="F21" s="163">
        <f t="shared" si="4"/>
        <v>93000</v>
      </c>
      <c r="G21" s="163">
        <v>6</v>
      </c>
      <c r="H21" s="162">
        <f t="shared" si="5"/>
        <v>558000</v>
      </c>
      <c r="I21" s="167"/>
    </row>
    <row r="22" spans="1:9" ht="20.25" customHeight="1">
      <c r="A22" s="443" t="s">
        <v>383</v>
      </c>
      <c r="B22" s="295" t="s">
        <v>322</v>
      </c>
      <c r="C22" s="166" t="s">
        <v>245</v>
      </c>
      <c r="D22" s="162">
        <f t="shared" si="0"/>
        <v>447000</v>
      </c>
      <c r="E22" s="162">
        <f t="shared" si="1"/>
        <v>540000</v>
      </c>
      <c r="F22" s="163">
        <f t="shared" si="4"/>
        <v>93000</v>
      </c>
      <c r="G22" s="163">
        <v>6</v>
      </c>
      <c r="H22" s="162">
        <f t="shared" si="5"/>
        <v>558000</v>
      </c>
      <c r="I22" s="167"/>
    </row>
    <row r="23" spans="1:9" ht="20.25" customHeight="1">
      <c r="A23" s="443" t="s">
        <v>384</v>
      </c>
      <c r="B23" s="295" t="s">
        <v>316</v>
      </c>
      <c r="C23" s="166" t="s">
        <v>245</v>
      </c>
      <c r="D23" s="162">
        <f t="shared" si="0"/>
        <v>447000</v>
      </c>
      <c r="E23" s="162">
        <f t="shared" si="1"/>
        <v>540000</v>
      </c>
      <c r="F23" s="163">
        <f t="shared" si="4"/>
        <v>93000</v>
      </c>
      <c r="G23" s="163">
        <v>6</v>
      </c>
      <c r="H23" s="162">
        <f t="shared" si="5"/>
        <v>558000</v>
      </c>
      <c r="I23" s="167"/>
    </row>
    <row r="24" spans="1:9" ht="20.25" customHeight="1">
      <c r="A24" s="161"/>
      <c r="B24" s="159" t="s">
        <v>65</v>
      </c>
      <c r="C24" s="159"/>
      <c r="D24" s="169"/>
      <c r="E24" s="169"/>
      <c r="F24" s="169"/>
      <c r="G24" s="169"/>
      <c r="H24" s="169">
        <f>SUM(H8:H23)</f>
        <v>8928000</v>
      </c>
      <c r="I24" s="164"/>
    </row>
    <row r="25" spans="1:9" ht="6.75" customHeight="1"/>
    <row r="26" spans="1:9" ht="21.75" customHeight="1">
      <c r="A26" s="420"/>
      <c r="B26" s="420"/>
      <c r="C26" s="420"/>
      <c r="D26" s="420"/>
      <c r="E26" s="420"/>
      <c r="F26" s="420"/>
      <c r="G26" s="420"/>
      <c r="H26" s="420"/>
      <c r="I26" s="420"/>
    </row>
    <row r="27" spans="1:9" ht="18.75" customHeight="1">
      <c r="A27" s="421"/>
      <c r="B27" s="421"/>
      <c r="C27" s="421"/>
      <c r="D27" s="421"/>
      <c r="E27" s="421"/>
      <c r="F27" s="421"/>
      <c r="G27" s="421"/>
      <c r="H27" s="421"/>
      <c r="I27" s="421"/>
    </row>
    <row r="28" spans="1:9" s="170" customFormat="1">
      <c r="A28" s="422"/>
      <c r="B28" s="422"/>
      <c r="C28" s="422"/>
      <c r="D28" s="422"/>
      <c r="E28" s="422"/>
      <c r="F28" s="422"/>
      <c r="G28" s="422"/>
      <c r="H28" s="422"/>
      <c r="I28" s="422"/>
    </row>
    <row r="29" spans="1:9" s="170" customFormat="1"/>
    <row r="30" spans="1:9" s="170" customFormat="1"/>
    <row r="31" spans="1:9" s="170" customFormat="1"/>
    <row r="32" spans="1:9" s="170" customFormat="1"/>
    <row r="33" spans="1:9" s="171" customFormat="1" ht="23.25" customHeight="1">
      <c r="A33" s="418"/>
      <c r="B33" s="418"/>
      <c r="C33" s="418"/>
      <c r="D33" s="418"/>
      <c r="E33" s="418"/>
      <c r="F33" s="418"/>
      <c r="G33" s="418"/>
      <c r="H33" s="418"/>
      <c r="I33" s="418"/>
    </row>
  </sheetData>
  <mergeCells count="15">
    <mergeCell ref="A5:I5"/>
    <mergeCell ref="A1:B1"/>
    <mergeCell ref="C1:I1"/>
    <mergeCell ref="A2:B2"/>
    <mergeCell ref="C2:I2"/>
    <mergeCell ref="A4:I4"/>
    <mergeCell ref="A33:B33"/>
    <mergeCell ref="C33:E33"/>
    <mergeCell ref="F33:I33"/>
    <mergeCell ref="A6:I6"/>
    <mergeCell ref="A26:I26"/>
    <mergeCell ref="A27:I27"/>
    <mergeCell ref="A28:B28"/>
    <mergeCell ref="C28:E28"/>
    <mergeCell ref="F28:I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4a</vt:lpstr>
      <vt:lpstr>2c</vt:lpstr>
      <vt:lpstr>2đ</vt:lpstr>
      <vt:lpstr>2e</vt:lpstr>
      <vt:lpstr>2h</vt:lpstr>
      <vt:lpstr>2i</vt:lpstr>
      <vt:lpstr>BANG CHI TIÊT  LUONG CB CT</vt:lpstr>
      <vt:lpstr>BAN CHUYEN TRACH XA</vt:lpstr>
      <vt:lpstr>DS HĐND XÃ</vt:lpstr>
      <vt:lpstr>pc kiem nhie cac ban</vt:lpstr>
      <vt:lpstr>PCCUy</vt:lpstr>
      <vt:lpstr>trưc 12.24</vt:lpstr>
      <vt:lpstr>DOI CONG TAC XHTN</vt:lpstr>
      <vt:lpstr>2m</vt:lpstr>
      <vt:lpstr>2n</vt:lpstr>
      <vt:lpstr>'2c'!Print_Area</vt:lpstr>
      <vt:lpstr>'2đ'!Print_Area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hoangminhphuong</dc:creator>
  <cp:lastModifiedBy>User</cp:lastModifiedBy>
  <cp:lastPrinted>2023-08-16T07:14:37Z</cp:lastPrinted>
  <dcterms:created xsi:type="dcterms:W3CDTF">2020-11-03T14:22:58Z</dcterms:created>
  <dcterms:modified xsi:type="dcterms:W3CDTF">2023-08-23T08:33:13Z</dcterms:modified>
</cp:coreProperties>
</file>